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comments7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uskapalvelutoy-my.sharepoint.com/personal/suvi_hameenniemi_ruskapalvelut_fi/Documents/Ruska Palvelut Oy/Suvin OMAT/SUVI Työt/Toimeksiannot uudet/Muut/Sarvet ja saparot kiertoon/Naturpolis/Leikkaamo/"/>
    </mc:Choice>
  </mc:AlternateContent>
  <xr:revisionPtr revIDLastSave="390" documentId="8_{03296585-E958-42BA-938B-EB15CD3A1D9F}" xr6:coauthVersionLast="47" xr6:coauthVersionMax="47" xr10:uidLastSave="{A2A08679-44C5-4BAF-BA2D-12F57AA2ABB1}"/>
  <bookViews>
    <workbookView xWindow="29940" yWindow="-4692" windowWidth="25224" windowHeight="17940" xr2:uid="{00000000-000D-0000-FFFF-FFFF00000000}"/>
  </bookViews>
  <sheets>
    <sheet name="Saannot" sheetId="2" r:id="rId1"/>
    <sheet name="Yhteenveto" sheetId="1" r:id="rId2"/>
    <sheet name="Menot (E_K)" sheetId="4" r:id="rId3"/>
    <sheet name=" Lisätyö (E_K)" sheetId="6" r:id="rId4"/>
    <sheet name="Tulot (E_K)" sheetId="5" r:id="rId5"/>
    <sheet name="Maksuaika (E_K)" sheetId="3" r:id="rId6"/>
    <sheet name="Menot (ER)" sheetId="10" r:id="rId7"/>
    <sheet name=" Lisätyö (ER)" sheetId="11" r:id="rId8"/>
    <sheet name="Tulot (ER)" sheetId="12" r:id="rId9"/>
    <sheet name="Maksuaika (ER)" sheetId="13" r:id="rId10"/>
    <sheet name="Menot (TK)" sheetId="14" r:id="rId11"/>
    <sheet name=" Lisätyö (TK)" sheetId="15" r:id="rId12"/>
    <sheet name="Tulot (TK)" sheetId="16" r:id="rId13"/>
    <sheet name="Maksuaika (TK)" sheetId="17" r:id="rId14"/>
    <sheet name="_Lists" sheetId="8" state="hidden" r:id="rId15"/>
  </sheets>
  <definedNames>
    <definedName name="_xlnm._FilterDatabase" localSheetId="5" hidden="1">'Maksuaika (E_K)'!$A$8:$G$18</definedName>
    <definedName name="_xlnm._FilterDatabase" localSheetId="9" hidden="1">'Maksuaika (ER)'!$A$8:$G$18</definedName>
    <definedName name="_xlnm._FilterDatabase" localSheetId="13" hidden="1">'Maksuaika (TK)'!$A$8:$G$18</definedName>
    <definedName name="_xlnm._FilterDatabase" localSheetId="0" hidden="1">Saannot!$E$18:$X$18</definedName>
    <definedName name="_xlnm._FilterDatabase" localSheetId="4" hidden="1">'Tulot (E_K)'!$A$4:$N$4</definedName>
    <definedName name="_xlnm._FilterDatabase" localSheetId="8" hidden="1">'Tulot (ER)'!$A$4:$N$4</definedName>
    <definedName name="_xlnm._FilterDatabase" localSheetId="12" hidden="1">'Tulot (TK)'!$A$4:$N$4</definedName>
    <definedName name="ExternalData_1" localSheetId="2">'Menot (E_K)'!#REF!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C10" i="17"/>
  <c r="C11" i="17"/>
  <c r="C12" i="17"/>
  <c r="C13" i="17"/>
  <c r="C14" i="17"/>
  <c r="C15" i="17"/>
  <c r="C16" i="17"/>
  <c r="C17" i="17"/>
  <c r="C18" i="17"/>
  <c r="C9" i="17"/>
  <c r="B10" i="17"/>
  <c r="B11" i="17"/>
  <c r="B12" i="17"/>
  <c r="B13" i="17"/>
  <c r="B14" i="17"/>
  <c r="B15" i="17"/>
  <c r="B16" i="17"/>
  <c r="B17" i="17"/>
  <c r="B18" i="17"/>
  <c r="B9" i="17"/>
  <c r="A10" i="17"/>
  <c r="A11" i="17"/>
  <c r="A12" i="17"/>
  <c r="A13" i="17"/>
  <c r="A14" i="17"/>
  <c r="A15" i="17"/>
  <c r="A16" i="17"/>
  <c r="A17" i="17"/>
  <c r="A18" i="17"/>
  <c r="A9" i="17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6" i="16"/>
  <c r="A5" i="16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14" i="15"/>
  <c r="A13" i="15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35" i="14"/>
  <c r="A34" i="14"/>
  <c r="C10" i="13"/>
  <c r="C11" i="13"/>
  <c r="C12" i="13"/>
  <c r="C13" i="13"/>
  <c r="C14" i="13"/>
  <c r="C15" i="13"/>
  <c r="C16" i="13"/>
  <c r="C17" i="13"/>
  <c r="C18" i="13"/>
  <c r="C9" i="13"/>
  <c r="B10" i="13"/>
  <c r="B11" i="13"/>
  <c r="B12" i="13"/>
  <c r="B13" i="13"/>
  <c r="B14" i="13"/>
  <c r="B15" i="13"/>
  <c r="B16" i="13"/>
  <c r="B17" i="13"/>
  <c r="B18" i="13"/>
  <c r="B9" i="13"/>
  <c r="A10" i="13"/>
  <c r="A11" i="13"/>
  <c r="A12" i="13"/>
  <c r="A13" i="13"/>
  <c r="A14" i="13"/>
  <c r="A15" i="13"/>
  <c r="A16" i="13"/>
  <c r="A17" i="13"/>
  <c r="A18" i="13"/>
  <c r="A9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6" i="12"/>
  <c r="A5" i="12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14" i="11"/>
  <c r="A13" i="11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35" i="10"/>
  <c r="A34" i="10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6" i="5"/>
  <c r="A5" i="5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14" i="6"/>
  <c r="A13" i="6"/>
  <c r="A48" i="4"/>
  <c r="A49" i="4"/>
  <c r="A50" i="4"/>
  <c r="A51" i="4"/>
  <c r="A52" i="4"/>
  <c r="A53" i="4"/>
  <c r="A54" i="4"/>
  <c r="A55" i="4"/>
  <c r="A56" i="4"/>
  <c r="A57" i="4"/>
  <c r="A44" i="4"/>
  <c r="A45" i="4"/>
  <c r="A46" i="4"/>
  <c r="A47" i="4"/>
  <c r="A43" i="4"/>
  <c r="A42" i="4"/>
  <c r="A41" i="4"/>
  <c r="A40" i="4"/>
  <c r="A39" i="4"/>
  <c r="A38" i="4"/>
  <c r="A37" i="4"/>
  <c r="A36" i="4"/>
  <c r="A35" i="4"/>
  <c r="A34" i="4"/>
  <c r="E29" i="2"/>
  <c r="F29" i="2"/>
  <c r="Z29" i="2" s="1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Z25" i="2"/>
  <c r="X25" i="2"/>
  <c r="V25" i="2"/>
  <c r="T25" i="2"/>
  <c r="R25" i="2"/>
  <c r="P25" i="2"/>
  <c r="N25" i="2"/>
  <c r="L25" i="2"/>
  <c r="J25" i="2"/>
  <c r="H25" i="2"/>
  <c r="F25" i="2"/>
  <c r="F24" i="2"/>
  <c r="G25" i="2"/>
  <c r="I25" i="2"/>
  <c r="K25" i="2"/>
  <c r="M25" i="2"/>
  <c r="O25" i="2"/>
  <c r="Q25" i="2"/>
  <c r="S25" i="2"/>
  <c r="U25" i="2"/>
  <c r="W25" i="2"/>
  <c r="Y29" i="2" l="1"/>
  <c r="Y25" i="2"/>
  <c r="E19" i="2"/>
  <c r="C36" i="15"/>
  <c r="C25" i="15"/>
  <c r="C26" i="15"/>
  <c r="C27" i="15"/>
  <c r="C28" i="15"/>
  <c r="C29" i="15"/>
  <c r="C30" i="15"/>
  <c r="C31" i="15"/>
  <c r="C32" i="15"/>
  <c r="C33" i="15"/>
  <c r="C34" i="15"/>
  <c r="C35" i="15"/>
  <c r="C14" i="15"/>
  <c r="C15" i="15"/>
  <c r="C16" i="15"/>
  <c r="C17" i="15"/>
  <c r="C18" i="15"/>
  <c r="C19" i="15"/>
  <c r="C20" i="15"/>
  <c r="C21" i="15"/>
  <c r="C22" i="15"/>
  <c r="C23" i="15"/>
  <c r="C24" i="15"/>
  <c r="C13" i="15"/>
  <c r="C13" i="11"/>
  <c r="E23" i="2"/>
  <c r="E21" i="2"/>
  <c r="B8" i="6"/>
  <c r="F19" i="2"/>
  <c r="C25" i="6"/>
  <c r="C26" i="6"/>
  <c r="C27" i="6"/>
  <c r="C28" i="6"/>
  <c r="C29" i="6"/>
  <c r="C30" i="6"/>
  <c r="C31" i="6"/>
  <c r="C32" i="6"/>
  <c r="C33" i="6"/>
  <c r="C34" i="6"/>
  <c r="C35" i="6"/>
  <c r="C36" i="6"/>
  <c r="C25" i="11"/>
  <c r="C26" i="11"/>
  <c r="C27" i="11"/>
  <c r="C28" i="11"/>
  <c r="C29" i="11"/>
  <c r="C30" i="11"/>
  <c r="C31" i="11"/>
  <c r="C32" i="11"/>
  <c r="C33" i="11"/>
  <c r="C34" i="11"/>
  <c r="C35" i="11"/>
  <c r="C36" i="11"/>
  <c r="C14" i="11"/>
  <c r="C15" i="11"/>
  <c r="C16" i="11"/>
  <c r="C17" i="11"/>
  <c r="C18" i="11"/>
  <c r="C19" i="11"/>
  <c r="C20" i="11"/>
  <c r="C21" i="11"/>
  <c r="C22" i="11"/>
  <c r="C23" i="11"/>
  <c r="C24" i="11"/>
  <c r="C13" i="6"/>
  <c r="C14" i="6"/>
  <c r="C15" i="6"/>
  <c r="C16" i="6"/>
  <c r="C17" i="6"/>
  <c r="C18" i="6"/>
  <c r="C19" i="6"/>
  <c r="C20" i="6"/>
  <c r="C21" i="6"/>
  <c r="C22" i="6"/>
  <c r="C23" i="6"/>
  <c r="C24" i="6"/>
  <c r="B40" i="10" l="1"/>
  <c r="B40" i="14"/>
  <c r="B40" i="4"/>
  <c r="B44" i="4"/>
  <c r="B44" i="10"/>
  <c r="B44" i="14"/>
  <c r="H19" i="2"/>
  <c r="B46" i="1"/>
  <c r="B45" i="1"/>
  <c r="B36" i="1"/>
  <c r="B35" i="1"/>
  <c r="D35" i="15"/>
  <c r="D29" i="15"/>
  <c r="D23" i="15"/>
  <c r="D17" i="15"/>
  <c r="D16" i="15"/>
  <c r="D14" i="15"/>
  <c r="D13" i="15"/>
  <c r="B8" i="15"/>
  <c r="D34" i="15" s="1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4" i="14"/>
  <c r="G28" i="14"/>
  <c r="J27" i="14"/>
  <c r="F27" i="14"/>
  <c r="J26" i="14"/>
  <c r="F26" i="14"/>
  <c r="K26" i="14" s="1"/>
  <c r="J25" i="14"/>
  <c r="F25" i="14"/>
  <c r="K25" i="14" s="1"/>
  <c r="K24" i="14"/>
  <c r="K23" i="14"/>
  <c r="K22" i="14"/>
  <c r="K21" i="14"/>
  <c r="K20" i="14"/>
  <c r="K19" i="14"/>
  <c r="K18" i="14"/>
  <c r="K17" i="14"/>
  <c r="J17" i="14"/>
  <c r="J16" i="14"/>
  <c r="K16" i="14" s="1"/>
  <c r="J15" i="14"/>
  <c r="K15" i="14" s="1"/>
  <c r="J14" i="14"/>
  <c r="K14" i="14" s="1"/>
  <c r="J13" i="14"/>
  <c r="K13" i="14" s="1"/>
  <c r="J12" i="14"/>
  <c r="K12" i="14" s="1"/>
  <c r="J11" i="14"/>
  <c r="K11" i="14" s="1"/>
  <c r="J10" i="14"/>
  <c r="K10" i="14" s="1"/>
  <c r="J9" i="14"/>
  <c r="K9" i="14" s="1"/>
  <c r="J8" i="14"/>
  <c r="K8" i="14" s="1"/>
  <c r="J7" i="14"/>
  <c r="K7" i="14" s="1"/>
  <c r="J6" i="14"/>
  <c r="K6" i="14" s="1"/>
  <c r="J5" i="14"/>
  <c r="K5" i="14" s="1"/>
  <c r="D18" i="11"/>
  <c r="D17" i="11"/>
  <c r="D16" i="11"/>
  <c r="D14" i="11"/>
  <c r="D13" i="11"/>
  <c r="B8" i="11"/>
  <c r="D31" i="11" s="1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4" i="10"/>
  <c r="G28" i="10"/>
  <c r="F28" i="10"/>
  <c r="K27" i="10"/>
  <c r="J27" i="10"/>
  <c r="F27" i="10"/>
  <c r="J26" i="10"/>
  <c r="F26" i="10"/>
  <c r="K26" i="10" s="1"/>
  <c r="J25" i="10"/>
  <c r="F25" i="10"/>
  <c r="K25" i="10" s="1"/>
  <c r="K24" i="10"/>
  <c r="K23" i="10"/>
  <c r="K22" i="10"/>
  <c r="K21" i="10"/>
  <c r="K20" i="10"/>
  <c r="K19" i="10"/>
  <c r="D35" i="10" s="1"/>
  <c r="K18" i="10"/>
  <c r="J17" i="10"/>
  <c r="K17" i="10" s="1"/>
  <c r="J16" i="10"/>
  <c r="K16" i="10" s="1"/>
  <c r="K15" i="10"/>
  <c r="J15" i="10"/>
  <c r="J14" i="10"/>
  <c r="K14" i="10" s="1"/>
  <c r="J13" i="10"/>
  <c r="K13" i="10" s="1"/>
  <c r="J12" i="10"/>
  <c r="K12" i="10" s="1"/>
  <c r="J11" i="10"/>
  <c r="K11" i="10" s="1"/>
  <c r="J10" i="10"/>
  <c r="K10" i="10" s="1"/>
  <c r="J9" i="10"/>
  <c r="K9" i="10" s="1"/>
  <c r="J8" i="10"/>
  <c r="J7" i="10"/>
  <c r="K7" i="10" s="1"/>
  <c r="J6" i="10"/>
  <c r="K6" i="10" s="1"/>
  <c r="J5" i="10"/>
  <c r="K5" i="10" s="1"/>
  <c r="W20" i="2"/>
  <c r="W21" i="2"/>
  <c r="W22" i="2"/>
  <c r="W23" i="2"/>
  <c r="W24" i="2"/>
  <c r="W26" i="2"/>
  <c r="W27" i="2"/>
  <c r="W28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19" i="2"/>
  <c r="U20" i="2"/>
  <c r="U21" i="2"/>
  <c r="U22" i="2"/>
  <c r="U23" i="2"/>
  <c r="U24" i="2"/>
  <c r="U26" i="2"/>
  <c r="U27" i="2"/>
  <c r="U28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19" i="2"/>
  <c r="S20" i="2"/>
  <c r="S21" i="2"/>
  <c r="S22" i="2"/>
  <c r="S23" i="2"/>
  <c r="S24" i="2"/>
  <c r="S26" i="2"/>
  <c r="S27" i="2"/>
  <c r="S28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19" i="2"/>
  <c r="Q20" i="2"/>
  <c r="Q21" i="2"/>
  <c r="Q22" i="2"/>
  <c r="Q23" i="2"/>
  <c r="Q24" i="2"/>
  <c r="Q26" i="2"/>
  <c r="Q27" i="2"/>
  <c r="Q28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19" i="2"/>
  <c r="O20" i="2"/>
  <c r="O21" i="2"/>
  <c r="O22" i="2"/>
  <c r="O23" i="2"/>
  <c r="O24" i="2"/>
  <c r="O26" i="2"/>
  <c r="O27" i="2"/>
  <c r="O28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19" i="2"/>
  <c r="M20" i="2"/>
  <c r="M21" i="2"/>
  <c r="M22" i="2"/>
  <c r="M23" i="2"/>
  <c r="M24" i="2"/>
  <c r="M26" i="2"/>
  <c r="M27" i="2"/>
  <c r="M28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19" i="2"/>
  <c r="K20" i="2"/>
  <c r="K21" i="2"/>
  <c r="K22" i="2"/>
  <c r="K23" i="2"/>
  <c r="K24" i="2"/>
  <c r="K26" i="2"/>
  <c r="K27" i="2"/>
  <c r="K28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19" i="2"/>
  <c r="I20" i="2"/>
  <c r="I21" i="2"/>
  <c r="I22" i="2"/>
  <c r="I23" i="2"/>
  <c r="I24" i="2"/>
  <c r="I26" i="2"/>
  <c r="I27" i="2"/>
  <c r="I28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19" i="2"/>
  <c r="G20" i="2"/>
  <c r="G21" i="2"/>
  <c r="G22" i="2"/>
  <c r="G23" i="2"/>
  <c r="G24" i="2"/>
  <c r="G26" i="2"/>
  <c r="G27" i="2"/>
  <c r="G28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19" i="2"/>
  <c r="E26" i="2"/>
  <c r="E27" i="2"/>
  <c r="E28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20" i="2"/>
  <c r="E22" i="2"/>
  <c r="E24" i="2"/>
  <c r="D35" i="14" l="1"/>
  <c r="D58" i="14" s="1"/>
  <c r="K27" i="14"/>
  <c r="K28" i="14" s="1"/>
  <c r="F28" i="14"/>
  <c r="J28" i="10"/>
  <c r="D18" i="15"/>
  <c r="D24" i="15"/>
  <c r="D30" i="15"/>
  <c r="D36" i="15"/>
  <c r="D19" i="15"/>
  <c r="D25" i="15"/>
  <c r="D31" i="15"/>
  <c r="D20" i="15"/>
  <c r="D26" i="15"/>
  <c r="D32" i="15"/>
  <c r="D15" i="15"/>
  <c r="D21" i="15"/>
  <c r="D27" i="15"/>
  <c r="D33" i="15"/>
  <c r="D22" i="15"/>
  <c r="D28" i="15"/>
  <c r="F32" i="14"/>
  <c r="J28" i="14"/>
  <c r="D24" i="11"/>
  <c r="D30" i="11"/>
  <c r="D20" i="11"/>
  <c r="D26" i="11"/>
  <c r="D32" i="11"/>
  <c r="D15" i="11"/>
  <c r="D21" i="11"/>
  <c r="D27" i="11"/>
  <c r="D33" i="11"/>
  <c r="D22" i="11"/>
  <c r="D28" i="11"/>
  <c r="D34" i="11"/>
  <c r="D23" i="11"/>
  <c r="D29" i="11"/>
  <c r="D35" i="11"/>
  <c r="D36" i="11"/>
  <c r="D19" i="11"/>
  <c r="D25" i="11"/>
  <c r="K8" i="10"/>
  <c r="F32" i="10" s="1"/>
  <c r="D58" i="10"/>
  <c r="J5" i="4"/>
  <c r="K5" i="4" s="1"/>
  <c r="D18" i="6"/>
  <c r="B9" i="3"/>
  <c r="C10" i="3"/>
  <c r="C11" i="3"/>
  <c r="C12" i="3"/>
  <c r="C13" i="3"/>
  <c r="C14" i="3"/>
  <c r="C15" i="3"/>
  <c r="C16" i="3"/>
  <c r="C17" i="3"/>
  <c r="C18" i="3"/>
  <c r="C9" i="3"/>
  <c r="B10" i="3"/>
  <c r="B11" i="3"/>
  <c r="B12" i="3"/>
  <c r="B13" i="3"/>
  <c r="B14" i="3"/>
  <c r="B15" i="3"/>
  <c r="B16" i="3"/>
  <c r="B17" i="3"/>
  <c r="B18" i="3"/>
  <c r="A18" i="3"/>
  <c r="A10" i="3"/>
  <c r="A11" i="3"/>
  <c r="A12" i="3"/>
  <c r="A13" i="3"/>
  <c r="A14" i="3"/>
  <c r="A15" i="3"/>
  <c r="A16" i="3"/>
  <c r="A17" i="3"/>
  <c r="A9" i="3"/>
  <c r="G28" i="4"/>
  <c r="F27" i="4"/>
  <c r="F26" i="4"/>
  <c r="F25" i="4"/>
  <c r="K18" i="4"/>
  <c r="K19" i="4"/>
  <c r="D40" i="4" s="1"/>
  <c r="K20" i="4"/>
  <c r="K21" i="4"/>
  <c r="K22" i="4"/>
  <c r="K23" i="4"/>
  <c r="K24" i="4"/>
  <c r="D36" i="4"/>
  <c r="D37" i="4"/>
  <c r="D38" i="4"/>
  <c r="D44" i="4"/>
  <c r="D46" i="4"/>
  <c r="D47" i="4"/>
  <c r="D49" i="4"/>
  <c r="D50" i="4"/>
  <c r="D51" i="4"/>
  <c r="D52" i="4"/>
  <c r="D54" i="4"/>
  <c r="D55" i="4"/>
  <c r="D56" i="4"/>
  <c r="D57" i="4"/>
  <c r="J14" i="4"/>
  <c r="K14" i="4" s="1"/>
  <c r="J6" i="4"/>
  <c r="K6" i="4" s="1"/>
  <c r="J7" i="4"/>
  <c r="K7" i="4" s="1"/>
  <c r="J8" i="4"/>
  <c r="K8" i="4" s="1"/>
  <c r="D45" i="4" s="1"/>
  <c r="J9" i="4"/>
  <c r="K9" i="4" s="1"/>
  <c r="J10" i="4"/>
  <c r="K10" i="4" s="1"/>
  <c r="D41" i="4" s="1"/>
  <c r="J11" i="4"/>
  <c r="K11" i="4" s="1"/>
  <c r="D42" i="4" s="1"/>
  <c r="J12" i="4"/>
  <c r="K12" i="4" s="1"/>
  <c r="D48" i="4" s="1"/>
  <c r="J13" i="4"/>
  <c r="K13" i="4" s="1"/>
  <c r="B15" i="2"/>
  <c r="X20" i="2"/>
  <c r="X21" i="2"/>
  <c r="X22" i="2"/>
  <c r="X23" i="2"/>
  <c r="X24" i="2"/>
  <c r="X26" i="2"/>
  <c r="X27" i="2"/>
  <c r="X28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19" i="2"/>
  <c r="V20" i="2"/>
  <c r="V21" i="2"/>
  <c r="V22" i="2"/>
  <c r="V23" i="2"/>
  <c r="V24" i="2"/>
  <c r="V26" i="2"/>
  <c r="V27" i="2"/>
  <c r="V28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19" i="2"/>
  <c r="T20" i="2"/>
  <c r="T21" i="2"/>
  <c r="T22" i="2"/>
  <c r="T23" i="2"/>
  <c r="T24" i="2"/>
  <c r="T26" i="2"/>
  <c r="T27" i="2"/>
  <c r="T28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19" i="2"/>
  <c r="R20" i="2"/>
  <c r="R21" i="2"/>
  <c r="R22" i="2"/>
  <c r="R23" i="2"/>
  <c r="R24" i="2"/>
  <c r="R26" i="2"/>
  <c r="R27" i="2"/>
  <c r="R28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19" i="2"/>
  <c r="P20" i="2"/>
  <c r="P21" i="2"/>
  <c r="P22" i="2"/>
  <c r="P23" i="2"/>
  <c r="P24" i="2"/>
  <c r="P26" i="2"/>
  <c r="P27" i="2"/>
  <c r="P28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19" i="2"/>
  <c r="N44" i="2"/>
  <c r="N20" i="2"/>
  <c r="N21" i="2"/>
  <c r="N22" i="2"/>
  <c r="N23" i="2"/>
  <c r="N24" i="2"/>
  <c r="N26" i="2"/>
  <c r="N27" i="2"/>
  <c r="N28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9" i="2"/>
  <c r="L20" i="2"/>
  <c r="L19" i="2"/>
  <c r="J19" i="2"/>
  <c r="C15" i="2"/>
  <c r="D9" i="2"/>
  <c r="D10" i="2"/>
  <c r="D11" i="2"/>
  <c r="D12" i="2"/>
  <c r="D13" i="2"/>
  <c r="D14" i="2"/>
  <c r="B23" i="1" l="1"/>
  <c r="B43" i="1"/>
  <c r="B33" i="1"/>
  <c r="F28" i="4"/>
  <c r="K28" i="10"/>
  <c r="D35" i="4"/>
  <c r="Z19" i="2"/>
  <c r="Y19" i="2"/>
  <c r="D13" i="6"/>
  <c r="D15" i="6"/>
  <c r="D29" i="6"/>
  <c r="D28" i="6"/>
  <c r="D26" i="6"/>
  <c r="D27" i="6"/>
  <c r="D17" i="6"/>
  <c r="D16" i="6"/>
  <c r="D25" i="6"/>
  <c r="D36" i="6"/>
  <c r="D23" i="6"/>
  <c r="D34" i="6"/>
  <c r="D33" i="6"/>
  <c r="D21" i="6"/>
  <c r="D32" i="6"/>
  <c r="D20" i="6"/>
  <c r="D14" i="6"/>
  <c r="D24" i="6"/>
  <c r="D35" i="6"/>
  <c r="D22" i="6"/>
  <c r="D31" i="6"/>
  <c r="D19" i="6"/>
  <c r="D30" i="6"/>
  <c r="B34" i="10" l="1"/>
  <c r="B34" i="14"/>
  <c r="J27" i="4"/>
  <c r="K27" i="4" s="1"/>
  <c r="J26" i="4"/>
  <c r="K26" i="4" s="1"/>
  <c r="J25" i="4"/>
  <c r="K25" i="4" s="1"/>
  <c r="J17" i="4"/>
  <c r="K17" i="4" s="1"/>
  <c r="D43" i="4" s="1"/>
  <c r="D53" i="4"/>
  <c r="J16" i="4"/>
  <c r="K16" i="4" s="1"/>
  <c r="D39" i="4" s="1"/>
  <c r="J15" i="4"/>
  <c r="L44" i="2"/>
  <c r="J44" i="2"/>
  <c r="H44" i="2"/>
  <c r="F44" i="2"/>
  <c r="L43" i="2"/>
  <c r="J43" i="2"/>
  <c r="H43" i="2"/>
  <c r="F43" i="2"/>
  <c r="L42" i="2"/>
  <c r="J42" i="2"/>
  <c r="H42" i="2"/>
  <c r="F42" i="2"/>
  <c r="L41" i="2"/>
  <c r="J41" i="2"/>
  <c r="H41" i="2"/>
  <c r="F41" i="2"/>
  <c r="L40" i="2"/>
  <c r="J40" i="2"/>
  <c r="H40" i="2"/>
  <c r="F40" i="2"/>
  <c r="L39" i="2"/>
  <c r="J39" i="2"/>
  <c r="H39" i="2"/>
  <c r="F39" i="2"/>
  <c r="L38" i="2"/>
  <c r="J38" i="2"/>
  <c r="H38" i="2"/>
  <c r="F38" i="2"/>
  <c r="L37" i="2"/>
  <c r="J37" i="2"/>
  <c r="H37" i="2"/>
  <c r="F37" i="2"/>
  <c r="L36" i="2"/>
  <c r="J36" i="2"/>
  <c r="H36" i="2"/>
  <c r="F36" i="2"/>
  <c r="L35" i="2"/>
  <c r="J35" i="2"/>
  <c r="H35" i="2"/>
  <c r="F35" i="2"/>
  <c r="L34" i="2"/>
  <c r="J34" i="2"/>
  <c r="H34" i="2"/>
  <c r="F34" i="2"/>
  <c r="L33" i="2"/>
  <c r="J33" i="2"/>
  <c r="H33" i="2"/>
  <c r="F33" i="2"/>
  <c r="L32" i="2"/>
  <c r="J32" i="2"/>
  <c r="H32" i="2"/>
  <c r="F32" i="2"/>
  <c r="L31" i="2"/>
  <c r="J31" i="2"/>
  <c r="H31" i="2"/>
  <c r="F31" i="2"/>
  <c r="L30" i="2"/>
  <c r="J30" i="2"/>
  <c r="H30" i="2"/>
  <c r="F30" i="2"/>
  <c r="L28" i="2"/>
  <c r="J28" i="2"/>
  <c r="H28" i="2"/>
  <c r="F28" i="2"/>
  <c r="L27" i="2"/>
  <c r="J27" i="2"/>
  <c r="H27" i="2"/>
  <c r="F27" i="2"/>
  <c r="L26" i="2"/>
  <c r="J26" i="2"/>
  <c r="H26" i="2"/>
  <c r="F26" i="2"/>
  <c r="L24" i="2"/>
  <c r="J24" i="2"/>
  <c r="H24" i="2"/>
  <c r="L23" i="2"/>
  <c r="J23" i="2"/>
  <c r="H23" i="2"/>
  <c r="F23" i="2"/>
  <c r="L22" i="2"/>
  <c r="J22" i="2"/>
  <c r="H22" i="2"/>
  <c r="F22" i="2"/>
  <c r="L21" i="2"/>
  <c r="J21" i="2"/>
  <c r="H21" i="2"/>
  <c r="F21" i="2"/>
  <c r="J20" i="2"/>
  <c r="H20" i="2"/>
  <c r="F20" i="2"/>
  <c r="D8" i="2"/>
  <c r="D7" i="2"/>
  <c r="D6" i="2"/>
  <c r="D5" i="2"/>
  <c r="Z20" i="2" l="1"/>
  <c r="Z31" i="2"/>
  <c r="Z34" i="2"/>
  <c r="Z37" i="2"/>
  <c r="Z40" i="2"/>
  <c r="J28" i="4"/>
  <c r="Z27" i="2"/>
  <c r="Z23" i="2"/>
  <c r="Z43" i="2"/>
  <c r="Z30" i="2"/>
  <c r="Z42" i="2"/>
  <c r="Y22" i="2"/>
  <c r="Y26" i="2"/>
  <c r="Y30" i="2"/>
  <c r="Y33" i="2"/>
  <c r="Y36" i="2"/>
  <c r="Y39" i="2"/>
  <c r="Y42" i="2"/>
  <c r="Z22" i="2"/>
  <c r="Z26" i="2"/>
  <c r="Z33" i="2"/>
  <c r="Z36" i="2"/>
  <c r="Z39" i="2"/>
  <c r="Y20" i="2"/>
  <c r="K15" i="4"/>
  <c r="F32" i="4" s="1"/>
  <c r="Y24" i="2"/>
  <c r="B39" i="4" s="1"/>
  <c r="Y28" i="2"/>
  <c r="Y35" i="2"/>
  <c r="Y38" i="2"/>
  <c r="Y44" i="2"/>
  <c r="Z24" i="2"/>
  <c r="Z28" i="2"/>
  <c r="Z32" i="2"/>
  <c r="Z35" i="2"/>
  <c r="Z38" i="2"/>
  <c r="Z41" i="2"/>
  <c r="Z44" i="2"/>
  <c r="Y32" i="2"/>
  <c r="Y41" i="2"/>
  <c r="Z21" i="2"/>
  <c r="Y21" i="2"/>
  <c r="Y23" i="2"/>
  <c r="Y27" i="2"/>
  <c r="Y31" i="2"/>
  <c r="Y34" i="2"/>
  <c r="Y37" i="2"/>
  <c r="Y40" i="2"/>
  <c r="Y43" i="2"/>
  <c r="D15" i="2"/>
  <c r="B57" i="4" l="1"/>
  <c r="B57" i="14"/>
  <c r="G57" i="14" s="1"/>
  <c r="B57" i="10"/>
  <c r="B41" i="10"/>
  <c r="B41" i="14"/>
  <c r="B41" i="4"/>
  <c r="B55" i="14"/>
  <c r="G55" i="14" s="1"/>
  <c r="B55" i="10"/>
  <c r="G55" i="10" s="1"/>
  <c r="B55" i="4"/>
  <c r="B52" i="14"/>
  <c r="G52" i="14" s="1"/>
  <c r="B52" i="4"/>
  <c r="B52" i="10"/>
  <c r="G52" i="10" s="1"/>
  <c r="B49" i="10"/>
  <c r="G49" i="10" s="1"/>
  <c r="B49" i="4"/>
  <c r="B49" i="14"/>
  <c r="B46" i="14"/>
  <c r="B46" i="4"/>
  <c r="B46" i="10"/>
  <c r="B42" i="10"/>
  <c r="B42" i="14"/>
  <c r="G42" i="14" s="1"/>
  <c r="J13" i="16" s="1"/>
  <c r="B42" i="4"/>
  <c r="B53" i="14"/>
  <c r="G53" i="14" s="1"/>
  <c r="B53" i="4"/>
  <c r="B53" i="10"/>
  <c r="G53" i="10" s="1"/>
  <c r="B54" i="14"/>
  <c r="G54" i="14" s="1"/>
  <c r="B54" i="10"/>
  <c r="G54" i="10" s="1"/>
  <c r="B54" i="4"/>
  <c r="B50" i="10"/>
  <c r="B50" i="14"/>
  <c r="G50" i="14" s="1"/>
  <c r="B50" i="4"/>
  <c r="B51" i="10"/>
  <c r="G51" i="10" s="1"/>
  <c r="B51" i="14"/>
  <c r="G51" i="14" s="1"/>
  <c r="B51" i="4"/>
  <c r="B56" i="4"/>
  <c r="B56" i="14"/>
  <c r="G56" i="14" s="1"/>
  <c r="B56" i="10"/>
  <c r="G56" i="10" s="1"/>
  <c r="B43" i="10"/>
  <c r="B43" i="14"/>
  <c r="B43" i="4"/>
  <c r="B48" i="10"/>
  <c r="G48" i="10" s="1"/>
  <c r="B48" i="14"/>
  <c r="G48" i="14" s="1"/>
  <c r="B48" i="4"/>
  <c r="B47" i="10"/>
  <c r="G47" i="10" s="1"/>
  <c r="J18" i="12" s="1"/>
  <c r="B47" i="14"/>
  <c r="B47" i="4"/>
  <c r="B45" i="4"/>
  <c r="B45" i="10"/>
  <c r="B45" i="14"/>
  <c r="AA25" i="2"/>
  <c r="AB25" i="2"/>
  <c r="AA29" i="2"/>
  <c r="AB29" i="2"/>
  <c r="Y45" i="2"/>
  <c r="G50" i="10"/>
  <c r="G46" i="14"/>
  <c r="J17" i="16" s="1"/>
  <c r="G46" i="10"/>
  <c r="J17" i="12" s="1"/>
  <c r="B9" i="6"/>
  <c r="E13" i="6" s="1"/>
  <c r="L5" i="5" s="1"/>
  <c r="B1" i="16"/>
  <c r="F5" i="16" s="1"/>
  <c r="B9" i="15"/>
  <c r="B9" i="11"/>
  <c r="B1" i="12"/>
  <c r="B35" i="14"/>
  <c r="B35" i="10"/>
  <c r="B24" i="1"/>
  <c r="C32" i="10"/>
  <c r="C32" i="14"/>
  <c r="B44" i="1"/>
  <c r="B34" i="1"/>
  <c r="B38" i="4"/>
  <c r="B38" i="10"/>
  <c r="B38" i="14"/>
  <c r="G57" i="10"/>
  <c r="G42" i="10"/>
  <c r="J13" i="12" s="1"/>
  <c r="B39" i="10"/>
  <c r="B39" i="14"/>
  <c r="B37" i="4"/>
  <c r="B37" i="14"/>
  <c r="B37" i="10"/>
  <c r="B36" i="4"/>
  <c r="B36" i="14"/>
  <c r="B36" i="10"/>
  <c r="G49" i="14"/>
  <c r="K28" i="4"/>
  <c r="B26" i="1" s="1"/>
  <c r="D34" i="4"/>
  <c r="D58" i="4" s="1"/>
  <c r="Z45" i="2"/>
  <c r="B35" i="4"/>
  <c r="C32" i="4"/>
  <c r="AB19" i="2"/>
  <c r="AA19" i="2"/>
  <c r="AB36" i="2"/>
  <c r="AA23" i="2"/>
  <c r="AA37" i="2"/>
  <c r="AA38" i="2"/>
  <c r="AA39" i="2"/>
  <c r="AB20" i="2"/>
  <c r="AB30" i="2"/>
  <c r="AB34" i="2"/>
  <c r="AB24" i="2"/>
  <c r="C10" i="16" s="1"/>
  <c r="AA21" i="2"/>
  <c r="AB33" i="2"/>
  <c r="AA24" i="2"/>
  <c r="AB35" i="2"/>
  <c r="AA34" i="2"/>
  <c r="AB37" i="2"/>
  <c r="AA35" i="2"/>
  <c r="B1" i="5"/>
  <c r="AA41" i="2"/>
  <c r="AB38" i="2"/>
  <c r="AA20" i="2"/>
  <c r="AA42" i="2"/>
  <c r="AB39" i="2"/>
  <c r="AA26" i="2"/>
  <c r="AB26" i="2"/>
  <c r="AA33" i="2"/>
  <c r="AB28" i="2"/>
  <c r="AA28" i="2"/>
  <c r="AB21" i="2"/>
  <c r="AB41" i="2"/>
  <c r="AA30" i="2"/>
  <c r="AB23" i="2"/>
  <c r="AB42" i="2"/>
  <c r="AA27" i="2"/>
  <c r="AA40" i="2"/>
  <c r="AB27" i="2"/>
  <c r="AB40" i="2"/>
  <c r="AA31" i="2"/>
  <c r="AA43" i="2"/>
  <c r="AB31" i="2"/>
  <c r="AB43" i="2"/>
  <c r="AA32" i="2"/>
  <c r="AA44" i="2"/>
  <c r="AB32" i="2"/>
  <c r="AB44" i="2"/>
  <c r="AA22" i="2"/>
  <c r="AA36" i="2"/>
  <c r="AB22" i="2"/>
  <c r="B34" i="4"/>
  <c r="C14" i="5" l="1"/>
  <c r="C14" i="12"/>
  <c r="C14" i="16"/>
  <c r="B20" i="5"/>
  <c r="B20" i="12"/>
  <c r="B20" i="16"/>
  <c r="B19" i="5"/>
  <c r="B19" i="12"/>
  <c r="B19" i="16"/>
  <c r="C26" i="5"/>
  <c r="C26" i="16"/>
  <c r="C26" i="12"/>
  <c r="C12" i="5"/>
  <c r="C12" i="12"/>
  <c r="C12" i="16"/>
  <c r="C13" i="16"/>
  <c r="C13" i="5"/>
  <c r="C13" i="12"/>
  <c r="C19" i="5"/>
  <c r="C19" i="12"/>
  <c r="C19" i="16"/>
  <c r="C39" i="4"/>
  <c r="E39" i="4" s="1"/>
  <c r="F39" i="4" s="1"/>
  <c r="G39" i="4" s="1"/>
  <c r="C41" i="4"/>
  <c r="E41" i="4" s="1"/>
  <c r="B28" i="5"/>
  <c r="B28" i="12"/>
  <c r="B28" i="16"/>
  <c r="C28" i="5"/>
  <c r="C28" i="12"/>
  <c r="C28" i="16"/>
  <c r="C24" i="16"/>
  <c r="C24" i="5"/>
  <c r="C24" i="12"/>
  <c r="C16" i="12"/>
  <c r="C16" i="5"/>
  <c r="C16" i="16"/>
  <c r="B27" i="5"/>
  <c r="B27" i="12"/>
  <c r="B27" i="16"/>
  <c r="C27" i="12"/>
  <c r="C27" i="5"/>
  <c r="C27" i="16"/>
  <c r="B21" i="5"/>
  <c r="B21" i="12"/>
  <c r="B21" i="16"/>
  <c r="B24" i="12"/>
  <c r="B24" i="16"/>
  <c r="B24" i="5"/>
  <c r="C15" i="16"/>
  <c r="C15" i="5"/>
  <c r="C15" i="12"/>
  <c r="C21" i="5"/>
  <c r="C21" i="12"/>
  <c r="C21" i="16"/>
  <c r="B12" i="12"/>
  <c r="B12" i="16"/>
  <c r="B12" i="5"/>
  <c r="B22" i="12"/>
  <c r="B22" i="5"/>
  <c r="B22" i="16"/>
  <c r="B26" i="5"/>
  <c r="B26" i="12"/>
  <c r="B26" i="16"/>
  <c r="C25" i="12"/>
  <c r="C25" i="16"/>
  <c r="C25" i="5"/>
  <c r="B13" i="5"/>
  <c r="B13" i="12"/>
  <c r="B13" i="16"/>
  <c r="C20" i="5"/>
  <c r="C20" i="12"/>
  <c r="C20" i="16"/>
  <c r="C18" i="12"/>
  <c r="C18" i="16"/>
  <c r="C18" i="5"/>
  <c r="B16" i="5"/>
  <c r="B16" i="12"/>
  <c r="B16" i="16"/>
  <c r="B18" i="5"/>
  <c r="B18" i="12"/>
  <c r="B18" i="16"/>
  <c r="B25" i="5"/>
  <c r="B25" i="12"/>
  <c r="B25" i="16"/>
  <c r="C17" i="16"/>
  <c r="C17" i="5"/>
  <c r="C17" i="12"/>
  <c r="B14" i="5"/>
  <c r="B14" i="12"/>
  <c r="B14" i="16"/>
  <c r="C23" i="5"/>
  <c r="C23" i="12"/>
  <c r="C23" i="16"/>
  <c r="B23" i="16"/>
  <c r="B23" i="5"/>
  <c r="B23" i="12"/>
  <c r="B15" i="5"/>
  <c r="B15" i="12"/>
  <c r="B15" i="16"/>
  <c r="C11" i="16"/>
  <c r="C11" i="5"/>
  <c r="C11" i="12"/>
  <c r="J26" i="12"/>
  <c r="J27" i="12"/>
  <c r="J28" i="12"/>
  <c r="J19" i="12"/>
  <c r="J20" i="12"/>
  <c r="J21" i="12"/>
  <c r="J23" i="12"/>
  <c r="J24" i="12"/>
  <c r="J22" i="12"/>
  <c r="J25" i="12"/>
  <c r="B17" i="5"/>
  <c r="B17" i="12"/>
  <c r="B17" i="16"/>
  <c r="C22" i="5"/>
  <c r="C22" i="12"/>
  <c r="C22" i="16"/>
  <c r="B11" i="16"/>
  <c r="B11" i="5"/>
  <c r="B11" i="12"/>
  <c r="J20" i="16"/>
  <c r="J22" i="16"/>
  <c r="J23" i="16"/>
  <c r="J24" i="16"/>
  <c r="J25" i="16"/>
  <c r="J26" i="16"/>
  <c r="J27" i="16"/>
  <c r="J28" i="16"/>
  <c r="J19" i="16"/>
  <c r="J21" i="16"/>
  <c r="F5" i="5"/>
  <c r="F16" i="5"/>
  <c r="AA45" i="2"/>
  <c r="B49" i="1"/>
  <c r="B39" i="1"/>
  <c r="E20" i="6"/>
  <c r="E22" i="6"/>
  <c r="L14" i="5" s="1"/>
  <c r="E32" i="6"/>
  <c r="E31" i="6"/>
  <c r="E35" i="6"/>
  <c r="L27" i="5" s="1"/>
  <c r="E19" i="6"/>
  <c r="L11" i="5" s="1"/>
  <c r="E24" i="6"/>
  <c r="C9" i="5"/>
  <c r="C9" i="12"/>
  <c r="C9" i="16"/>
  <c r="C6" i="5"/>
  <c r="C6" i="12"/>
  <c r="C6" i="16"/>
  <c r="F28" i="12"/>
  <c r="F26" i="12"/>
  <c r="F13" i="12"/>
  <c r="F21" i="12"/>
  <c r="F15" i="12"/>
  <c r="F10" i="12"/>
  <c r="F22" i="12"/>
  <c r="F23" i="12"/>
  <c r="F14" i="12"/>
  <c r="F25" i="12"/>
  <c r="F12" i="12"/>
  <c r="F9" i="12"/>
  <c r="F27" i="12"/>
  <c r="F24" i="12"/>
  <c r="F11" i="12"/>
  <c r="F19" i="12"/>
  <c r="F5" i="12"/>
  <c r="F17" i="12"/>
  <c r="F8" i="12"/>
  <c r="F20" i="12"/>
  <c r="F6" i="12"/>
  <c r="F7" i="12"/>
  <c r="F18" i="12"/>
  <c r="F16" i="12"/>
  <c r="C54" i="14"/>
  <c r="E54" i="14" s="1"/>
  <c r="F54" i="14" s="1"/>
  <c r="C39" i="14"/>
  <c r="E39" i="14" s="1"/>
  <c r="F39" i="14" s="1"/>
  <c r="G39" i="14" s="1"/>
  <c r="J10" i="16" s="1"/>
  <c r="C36" i="14"/>
  <c r="E36" i="14" s="1"/>
  <c r="F36" i="14" s="1"/>
  <c r="G36" i="14" s="1"/>
  <c r="J7" i="16" s="1"/>
  <c r="C41" i="14"/>
  <c r="E41" i="14" s="1"/>
  <c r="F41" i="14" s="1"/>
  <c r="G41" i="14" s="1"/>
  <c r="J12" i="16" s="1"/>
  <c r="C40" i="14"/>
  <c r="E40" i="14" s="1"/>
  <c r="F40" i="14" s="1"/>
  <c r="G40" i="14" s="1"/>
  <c r="J11" i="16" s="1"/>
  <c r="C43" i="14"/>
  <c r="E43" i="14" s="1"/>
  <c r="F43" i="14" s="1"/>
  <c r="G43" i="14" s="1"/>
  <c r="J14" i="16" s="1"/>
  <c r="C42" i="14"/>
  <c r="E42" i="14" s="1"/>
  <c r="F42" i="14" s="1"/>
  <c r="C45" i="14"/>
  <c r="E45" i="14" s="1"/>
  <c r="F45" i="14" s="1"/>
  <c r="G45" i="14" s="1"/>
  <c r="J16" i="16" s="1"/>
  <c r="C44" i="14"/>
  <c r="E44" i="14" s="1"/>
  <c r="F44" i="14" s="1"/>
  <c r="G44" i="14" s="1"/>
  <c r="J15" i="16" s="1"/>
  <c r="C49" i="14"/>
  <c r="E49" i="14" s="1"/>
  <c r="F49" i="14" s="1"/>
  <c r="C46" i="14"/>
  <c r="E46" i="14" s="1"/>
  <c r="F46" i="14" s="1"/>
  <c r="C48" i="14"/>
  <c r="E48" i="14" s="1"/>
  <c r="F48" i="14" s="1"/>
  <c r="C53" i="14"/>
  <c r="E53" i="14" s="1"/>
  <c r="F53" i="14" s="1"/>
  <c r="C50" i="14"/>
  <c r="E50" i="14" s="1"/>
  <c r="F50" i="14" s="1"/>
  <c r="C57" i="14"/>
  <c r="E57" i="14" s="1"/>
  <c r="F57" i="14" s="1"/>
  <c r="C51" i="14"/>
  <c r="E51" i="14" s="1"/>
  <c r="F51" i="14" s="1"/>
  <c r="C52" i="14"/>
  <c r="E52" i="14" s="1"/>
  <c r="F52" i="14" s="1"/>
  <c r="C38" i="14"/>
  <c r="E38" i="14" s="1"/>
  <c r="F38" i="14" s="1"/>
  <c r="G38" i="14" s="1"/>
  <c r="J9" i="16" s="1"/>
  <c r="C37" i="14"/>
  <c r="E37" i="14" s="1"/>
  <c r="F37" i="14" s="1"/>
  <c r="G37" i="14" s="1"/>
  <c r="J8" i="16" s="1"/>
  <c r="C55" i="14"/>
  <c r="E55" i="14" s="1"/>
  <c r="F55" i="14" s="1"/>
  <c r="C56" i="14"/>
  <c r="E56" i="14" s="1"/>
  <c r="F56" i="14" s="1"/>
  <c r="C34" i="14"/>
  <c r="E17" i="11"/>
  <c r="L9" i="12" s="1"/>
  <c r="E13" i="11"/>
  <c r="L5" i="12" s="1"/>
  <c r="E15" i="11"/>
  <c r="L7" i="12" s="1"/>
  <c r="E31" i="11"/>
  <c r="L23" i="12" s="1"/>
  <c r="E21" i="11"/>
  <c r="L13" i="12" s="1"/>
  <c r="E27" i="11"/>
  <c r="L19" i="12" s="1"/>
  <c r="E14" i="11"/>
  <c r="L6" i="12" s="1"/>
  <c r="E20" i="11"/>
  <c r="L12" i="12" s="1"/>
  <c r="E16" i="11"/>
  <c r="L8" i="12" s="1"/>
  <c r="E18" i="11"/>
  <c r="L10" i="12" s="1"/>
  <c r="E26" i="11"/>
  <c r="L18" i="12" s="1"/>
  <c r="E33" i="11"/>
  <c r="L25" i="12" s="1"/>
  <c r="E35" i="11"/>
  <c r="L27" i="12" s="1"/>
  <c r="E29" i="11"/>
  <c r="L21" i="12" s="1"/>
  <c r="E28" i="11"/>
  <c r="L20" i="12" s="1"/>
  <c r="E24" i="11"/>
  <c r="L16" i="12" s="1"/>
  <c r="E32" i="11"/>
  <c r="L24" i="12" s="1"/>
  <c r="E19" i="11"/>
  <c r="L11" i="12" s="1"/>
  <c r="E36" i="11"/>
  <c r="L28" i="12" s="1"/>
  <c r="E22" i="11"/>
  <c r="L14" i="12" s="1"/>
  <c r="E30" i="11"/>
  <c r="L22" i="12" s="1"/>
  <c r="E23" i="11"/>
  <c r="L15" i="12" s="1"/>
  <c r="E25" i="11"/>
  <c r="L17" i="12" s="1"/>
  <c r="E34" i="11"/>
  <c r="L26" i="12" s="1"/>
  <c r="C7" i="5"/>
  <c r="C7" i="16"/>
  <c r="C7" i="12"/>
  <c r="C56" i="10"/>
  <c r="E56" i="10" s="1"/>
  <c r="F56" i="10" s="1"/>
  <c r="C49" i="10"/>
  <c r="E49" i="10" s="1"/>
  <c r="F49" i="10" s="1"/>
  <c r="C52" i="10"/>
  <c r="E52" i="10" s="1"/>
  <c r="F52" i="10" s="1"/>
  <c r="C53" i="10"/>
  <c r="E53" i="10" s="1"/>
  <c r="F53" i="10" s="1"/>
  <c r="C54" i="10"/>
  <c r="E54" i="10" s="1"/>
  <c r="F54" i="10" s="1"/>
  <c r="C35" i="10"/>
  <c r="E35" i="10" s="1"/>
  <c r="F35" i="10" s="1"/>
  <c r="G35" i="10" s="1"/>
  <c r="J6" i="12" s="1"/>
  <c r="C57" i="10"/>
  <c r="E57" i="10" s="1"/>
  <c r="F57" i="10" s="1"/>
  <c r="C39" i="10"/>
  <c r="E39" i="10" s="1"/>
  <c r="F39" i="10" s="1"/>
  <c r="G39" i="10" s="1"/>
  <c r="J10" i="12" s="1"/>
  <c r="C34" i="10"/>
  <c r="C41" i="10"/>
  <c r="E41" i="10" s="1"/>
  <c r="F41" i="10" s="1"/>
  <c r="G41" i="10" s="1"/>
  <c r="J12" i="12" s="1"/>
  <c r="C43" i="10"/>
  <c r="E43" i="10" s="1"/>
  <c r="F43" i="10" s="1"/>
  <c r="G43" i="10" s="1"/>
  <c r="J14" i="12" s="1"/>
  <c r="C36" i="10"/>
  <c r="E36" i="10" s="1"/>
  <c r="F36" i="10" s="1"/>
  <c r="G36" i="10" s="1"/>
  <c r="J7" i="12" s="1"/>
  <c r="C47" i="10"/>
  <c r="E47" i="10" s="1"/>
  <c r="F47" i="10" s="1"/>
  <c r="C51" i="10"/>
  <c r="E51" i="10" s="1"/>
  <c r="F51" i="10" s="1"/>
  <c r="C55" i="10"/>
  <c r="E55" i="10" s="1"/>
  <c r="F55" i="10" s="1"/>
  <c r="C42" i="10"/>
  <c r="E42" i="10" s="1"/>
  <c r="F42" i="10" s="1"/>
  <c r="C37" i="10"/>
  <c r="E37" i="10" s="1"/>
  <c r="F37" i="10" s="1"/>
  <c r="G37" i="10" s="1"/>
  <c r="J8" i="12" s="1"/>
  <c r="C44" i="10"/>
  <c r="E44" i="10" s="1"/>
  <c r="F44" i="10" s="1"/>
  <c r="G44" i="10" s="1"/>
  <c r="J15" i="12" s="1"/>
  <c r="C46" i="10"/>
  <c r="E46" i="10" s="1"/>
  <c r="F46" i="10" s="1"/>
  <c r="C48" i="10"/>
  <c r="E48" i="10" s="1"/>
  <c r="F48" i="10" s="1"/>
  <c r="C50" i="10"/>
  <c r="E50" i="10" s="1"/>
  <c r="F50" i="10" s="1"/>
  <c r="C38" i="10"/>
  <c r="E38" i="10" s="1"/>
  <c r="F38" i="10" s="1"/>
  <c r="G38" i="10" s="1"/>
  <c r="J9" i="12" s="1"/>
  <c r="C40" i="10"/>
  <c r="E40" i="10" s="1"/>
  <c r="F40" i="10" s="1"/>
  <c r="G40" i="10" s="1"/>
  <c r="J11" i="12" s="1"/>
  <c r="C45" i="10"/>
  <c r="E45" i="10" s="1"/>
  <c r="F45" i="10" s="1"/>
  <c r="G45" i="10" s="1"/>
  <c r="J16" i="12" s="1"/>
  <c r="E16" i="15"/>
  <c r="L8" i="16" s="1"/>
  <c r="E34" i="15"/>
  <c r="L26" i="16" s="1"/>
  <c r="E13" i="15"/>
  <c r="L5" i="16" s="1"/>
  <c r="E27" i="15"/>
  <c r="L19" i="16" s="1"/>
  <c r="E33" i="15"/>
  <c r="L25" i="16" s="1"/>
  <c r="E14" i="15"/>
  <c r="L6" i="16" s="1"/>
  <c r="E35" i="15"/>
  <c r="L27" i="16" s="1"/>
  <c r="E18" i="15"/>
  <c r="L10" i="16" s="1"/>
  <c r="E26" i="15"/>
  <c r="L18" i="16" s="1"/>
  <c r="E24" i="15"/>
  <c r="L16" i="16" s="1"/>
  <c r="E36" i="15"/>
  <c r="L28" i="16" s="1"/>
  <c r="E17" i="15"/>
  <c r="L9" i="16" s="1"/>
  <c r="E23" i="15"/>
  <c r="L15" i="16" s="1"/>
  <c r="E32" i="15"/>
  <c r="L24" i="16" s="1"/>
  <c r="E29" i="15"/>
  <c r="L21" i="16" s="1"/>
  <c r="E20" i="15"/>
  <c r="L12" i="16" s="1"/>
  <c r="E19" i="15"/>
  <c r="L11" i="16" s="1"/>
  <c r="E28" i="15"/>
  <c r="L20" i="16" s="1"/>
  <c r="E22" i="15"/>
  <c r="L14" i="16" s="1"/>
  <c r="E15" i="15"/>
  <c r="L7" i="16" s="1"/>
  <c r="E31" i="15"/>
  <c r="L23" i="16" s="1"/>
  <c r="E30" i="15"/>
  <c r="L22" i="16" s="1"/>
  <c r="E25" i="15"/>
  <c r="L17" i="16" s="1"/>
  <c r="E21" i="15"/>
  <c r="L13" i="16" s="1"/>
  <c r="F26" i="16"/>
  <c r="F22" i="16"/>
  <c r="F11" i="16"/>
  <c r="F24" i="16"/>
  <c r="F13" i="16"/>
  <c r="F21" i="16"/>
  <c r="F23" i="16"/>
  <c r="F12" i="16"/>
  <c r="F10" i="16"/>
  <c r="F9" i="16"/>
  <c r="F25" i="16"/>
  <c r="F28" i="16"/>
  <c r="F15" i="16"/>
  <c r="F27" i="16"/>
  <c r="F8" i="16"/>
  <c r="F14" i="16"/>
  <c r="F20" i="16"/>
  <c r="F7" i="16"/>
  <c r="F19" i="16"/>
  <c r="F17" i="16"/>
  <c r="F6" i="16"/>
  <c r="F18" i="16"/>
  <c r="F16" i="16"/>
  <c r="B9" i="5"/>
  <c r="B9" i="12"/>
  <c r="B9" i="16"/>
  <c r="B58" i="10"/>
  <c r="E34" i="6"/>
  <c r="C35" i="14"/>
  <c r="E35" i="14" s="1"/>
  <c r="F35" i="14" s="1"/>
  <c r="G35" i="14" s="1"/>
  <c r="J6" i="16" s="1"/>
  <c r="B58" i="14"/>
  <c r="B10" i="5"/>
  <c r="B10" i="12"/>
  <c r="B10" i="16"/>
  <c r="B5" i="5"/>
  <c r="B5" i="12"/>
  <c r="B5" i="16"/>
  <c r="G5" i="16" s="1"/>
  <c r="E29" i="6"/>
  <c r="C8" i="5"/>
  <c r="C8" i="16"/>
  <c r="C8" i="12"/>
  <c r="C5" i="5"/>
  <c r="C5" i="12"/>
  <c r="C5" i="16"/>
  <c r="E28" i="6"/>
  <c r="B7" i="5"/>
  <c r="B7" i="12"/>
  <c r="B7" i="16"/>
  <c r="E23" i="6"/>
  <c r="B8" i="5"/>
  <c r="B8" i="16"/>
  <c r="B8" i="12"/>
  <c r="C10" i="5"/>
  <c r="C10" i="12"/>
  <c r="C47" i="14"/>
  <c r="E47" i="14" s="1"/>
  <c r="F47" i="14" s="1"/>
  <c r="G47" i="14"/>
  <c r="J18" i="16" s="1"/>
  <c r="B6" i="5"/>
  <c r="B6" i="16"/>
  <c r="B6" i="12"/>
  <c r="E21" i="6"/>
  <c r="B58" i="4"/>
  <c r="E33" i="6"/>
  <c r="E17" i="6"/>
  <c r="E18" i="6"/>
  <c r="E26" i="6"/>
  <c r="E27" i="6"/>
  <c r="E30" i="6"/>
  <c r="E14" i="6"/>
  <c r="E15" i="6"/>
  <c r="E16" i="6"/>
  <c r="E36" i="6"/>
  <c r="E25" i="6"/>
  <c r="F6" i="5"/>
  <c r="F12" i="5"/>
  <c r="F24" i="5"/>
  <c r="F10" i="5"/>
  <c r="F14" i="5"/>
  <c r="F22" i="5"/>
  <c r="F20" i="5"/>
  <c r="F18" i="5"/>
  <c r="F28" i="5"/>
  <c r="F26" i="5"/>
  <c r="F11" i="5"/>
  <c r="F9" i="5"/>
  <c r="F15" i="5"/>
  <c r="F13" i="5"/>
  <c r="F7" i="5"/>
  <c r="F19" i="5"/>
  <c r="F23" i="5"/>
  <c r="F21" i="5"/>
  <c r="F17" i="5"/>
  <c r="F27" i="5"/>
  <c r="F25" i="5"/>
  <c r="F8" i="5"/>
  <c r="C56" i="4"/>
  <c r="E56" i="4" s="1"/>
  <c r="F56" i="4" s="1"/>
  <c r="G56" i="4" s="1"/>
  <c r="C54" i="4"/>
  <c r="E54" i="4" s="1"/>
  <c r="F54" i="4" s="1"/>
  <c r="G54" i="4" s="1"/>
  <c r="C52" i="4"/>
  <c r="E52" i="4" s="1"/>
  <c r="F52" i="4" s="1"/>
  <c r="G52" i="4" s="1"/>
  <c r="C50" i="4"/>
  <c r="E50" i="4" s="1"/>
  <c r="F50" i="4" s="1"/>
  <c r="G50" i="4" s="1"/>
  <c r="C48" i="4"/>
  <c r="E48" i="4" s="1"/>
  <c r="F48" i="4" s="1"/>
  <c r="G48" i="4" s="1"/>
  <c r="C46" i="4"/>
  <c r="E46" i="4" s="1"/>
  <c r="F46" i="4" s="1"/>
  <c r="G46" i="4" s="1"/>
  <c r="C44" i="4"/>
  <c r="E44" i="4" s="1"/>
  <c r="F44" i="4" s="1"/>
  <c r="G44" i="4" s="1"/>
  <c r="C42" i="4"/>
  <c r="E42" i="4" s="1"/>
  <c r="F42" i="4" s="1"/>
  <c r="G42" i="4" s="1"/>
  <c r="C40" i="4"/>
  <c r="E40" i="4" s="1"/>
  <c r="F40" i="4" s="1"/>
  <c r="G40" i="4" s="1"/>
  <c r="C38" i="4"/>
  <c r="E38" i="4" s="1"/>
  <c r="F38" i="4" s="1"/>
  <c r="G38" i="4" s="1"/>
  <c r="C36" i="4"/>
  <c r="E36" i="4" s="1"/>
  <c r="F36" i="4" s="1"/>
  <c r="G36" i="4" s="1"/>
  <c r="C34" i="4"/>
  <c r="C57" i="4"/>
  <c r="E57" i="4" s="1"/>
  <c r="F57" i="4" s="1"/>
  <c r="G57" i="4" s="1"/>
  <c r="C55" i="4"/>
  <c r="E55" i="4" s="1"/>
  <c r="F55" i="4" s="1"/>
  <c r="G55" i="4" s="1"/>
  <c r="C53" i="4"/>
  <c r="E53" i="4" s="1"/>
  <c r="F53" i="4" s="1"/>
  <c r="G53" i="4" s="1"/>
  <c r="C51" i="4"/>
  <c r="E51" i="4" s="1"/>
  <c r="F51" i="4" s="1"/>
  <c r="G51" i="4" s="1"/>
  <c r="C49" i="4"/>
  <c r="E49" i="4" s="1"/>
  <c r="F49" i="4" s="1"/>
  <c r="G49" i="4" s="1"/>
  <c r="J20" i="5" s="1"/>
  <c r="C47" i="4"/>
  <c r="E47" i="4" s="1"/>
  <c r="F47" i="4" s="1"/>
  <c r="G47" i="4" s="1"/>
  <c r="C45" i="4"/>
  <c r="E45" i="4" s="1"/>
  <c r="F45" i="4" s="1"/>
  <c r="G45" i="4" s="1"/>
  <c r="C43" i="4"/>
  <c r="E43" i="4" s="1"/>
  <c r="F43" i="4" s="1"/>
  <c r="G43" i="4" s="1"/>
  <c r="F41" i="4"/>
  <c r="G41" i="4" s="1"/>
  <c r="J12" i="5" s="1"/>
  <c r="C37" i="4"/>
  <c r="E37" i="4" s="1"/>
  <c r="F37" i="4" s="1"/>
  <c r="G37" i="4" s="1"/>
  <c r="C35" i="4"/>
  <c r="E35" i="4" s="1"/>
  <c r="F35" i="4" s="1"/>
  <c r="G35" i="4" s="1"/>
  <c r="J26" i="5" l="1"/>
  <c r="G5" i="5"/>
  <c r="I5" i="5" s="1"/>
  <c r="J21" i="5"/>
  <c r="H5" i="5"/>
  <c r="G10" i="5"/>
  <c r="J18" i="5"/>
  <c r="J23" i="5"/>
  <c r="J25" i="5"/>
  <c r="J17" i="5"/>
  <c r="J19" i="5"/>
  <c r="J22" i="5"/>
  <c r="J24" i="5"/>
  <c r="J27" i="5"/>
  <c r="J28" i="5"/>
  <c r="L12" i="5"/>
  <c r="J11" i="5"/>
  <c r="J14" i="5"/>
  <c r="J13" i="5"/>
  <c r="J16" i="5"/>
  <c r="J15" i="5"/>
  <c r="G28" i="5"/>
  <c r="H18" i="12"/>
  <c r="H27" i="12"/>
  <c r="L24" i="5"/>
  <c r="G25" i="5"/>
  <c r="G8" i="12"/>
  <c r="L23" i="5"/>
  <c r="G21" i="16"/>
  <c r="G22" i="12"/>
  <c r="G23" i="12"/>
  <c r="H14" i="5"/>
  <c r="G27" i="16"/>
  <c r="G11" i="5"/>
  <c r="G12" i="12"/>
  <c r="H18" i="5"/>
  <c r="H22" i="5"/>
  <c r="G6" i="12"/>
  <c r="G11" i="16"/>
  <c r="H10" i="12"/>
  <c r="L16" i="5"/>
  <c r="H23" i="12"/>
  <c r="G13" i="5"/>
  <c r="G9" i="5"/>
  <c r="H6" i="5"/>
  <c r="G20" i="5"/>
  <c r="K20" i="5" s="1"/>
  <c r="H15" i="16"/>
  <c r="H15" i="5"/>
  <c r="G26" i="5"/>
  <c r="K26" i="5" s="1"/>
  <c r="G20" i="16"/>
  <c r="H13" i="16"/>
  <c r="G13" i="16"/>
  <c r="H26" i="12"/>
  <c r="H8" i="12"/>
  <c r="H25" i="12"/>
  <c r="H14" i="12"/>
  <c r="G16" i="5"/>
  <c r="H24" i="12"/>
  <c r="G9" i="16"/>
  <c r="G16" i="16"/>
  <c r="G28" i="16"/>
  <c r="H7" i="12"/>
  <c r="H5" i="12"/>
  <c r="G14" i="16"/>
  <c r="H9" i="12"/>
  <c r="G17" i="16"/>
  <c r="G9" i="12"/>
  <c r="G18" i="16"/>
  <c r="K18" i="16" s="1"/>
  <c r="G16" i="12"/>
  <c r="H16" i="12"/>
  <c r="H23" i="16"/>
  <c r="H24" i="16"/>
  <c r="H6" i="16"/>
  <c r="G28" i="12"/>
  <c r="G8" i="16"/>
  <c r="K8" i="16" s="1"/>
  <c r="H20" i="12"/>
  <c r="H22" i="12"/>
  <c r="G7" i="16"/>
  <c r="H11" i="16"/>
  <c r="H27" i="16"/>
  <c r="G13" i="12"/>
  <c r="G19" i="16"/>
  <c r="H25" i="16"/>
  <c r="H17" i="12"/>
  <c r="H9" i="16"/>
  <c r="L18" i="5"/>
  <c r="H12" i="5"/>
  <c r="H26" i="16"/>
  <c r="L9" i="5"/>
  <c r="G17" i="12"/>
  <c r="E37" i="15"/>
  <c r="L25" i="5"/>
  <c r="H28" i="16"/>
  <c r="H15" i="12"/>
  <c r="L21" i="5"/>
  <c r="G26" i="12"/>
  <c r="H16" i="16"/>
  <c r="L17" i="5"/>
  <c r="G15" i="12"/>
  <c r="H17" i="16"/>
  <c r="G27" i="5"/>
  <c r="G5" i="12"/>
  <c r="G15" i="16"/>
  <c r="H5" i="16"/>
  <c r="I5" i="16" s="1"/>
  <c r="G12" i="16"/>
  <c r="G21" i="12"/>
  <c r="E37" i="11"/>
  <c r="H17" i="5"/>
  <c r="L8" i="5"/>
  <c r="G24" i="12"/>
  <c r="L26" i="5"/>
  <c r="H19" i="16"/>
  <c r="G18" i="12"/>
  <c r="H21" i="5"/>
  <c r="L7" i="5"/>
  <c r="G11" i="12"/>
  <c r="G10" i="16"/>
  <c r="H13" i="12"/>
  <c r="H7" i="16"/>
  <c r="H21" i="16"/>
  <c r="E34" i="10"/>
  <c r="C58" i="10"/>
  <c r="C58" i="14"/>
  <c r="E34" i="14"/>
  <c r="G7" i="12"/>
  <c r="H23" i="5"/>
  <c r="L6" i="5"/>
  <c r="G10" i="12"/>
  <c r="H20" i="16"/>
  <c r="H21" i="12"/>
  <c r="G22" i="16"/>
  <c r="G23" i="16"/>
  <c r="H6" i="12"/>
  <c r="G14" i="12"/>
  <c r="G25" i="12"/>
  <c r="H14" i="16"/>
  <c r="L20" i="5"/>
  <c r="H28" i="12"/>
  <c r="L28" i="5"/>
  <c r="G20" i="12"/>
  <c r="G25" i="16"/>
  <c r="H22" i="16"/>
  <c r="L10" i="5"/>
  <c r="G26" i="16"/>
  <c r="H8" i="5"/>
  <c r="L13" i="5"/>
  <c r="H18" i="16"/>
  <c r="H19" i="5"/>
  <c r="H10" i="5"/>
  <c r="L22" i="5"/>
  <c r="G6" i="16"/>
  <c r="H12" i="16"/>
  <c r="G24" i="16"/>
  <c r="G7" i="5"/>
  <c r="G24" i="5"/>
  <c r="L19" i="5"/>
  <c r="H10" i="16"/>
  <c r="L15" i="5"/>
  <c r="H12" i="12"/>
  <c r="H11" i="12"/>
  <c r="H19" i="12"/>
  <c r="G27" i="12"/>
  <c r="H8" i="16"/>
  <c r="G19" i="12"/>
  <c r="J7" i="5"/>
  <c r="J10" i="5"/>
  <c r="J9" i="5"/>
  <c r="J8" i="5"/>
  <c r="J6" i="5"/>
  <c r="E37" i="6"/>
  <c r="B27" i="1" s="1"/>
  <c r="H24" i="5"/>
  <c r="G19" i="5"/>
  <c r="G22" i="5"/>
  <c r="H7" i="5"/>
  <c r="G23" i="5"/>
  <c r="E34" i="4"/>
  <c r="E58" i="4" s="1"/>
  <c r="C58" i="4"/>
  <c r="G17" i="5"/>
  <c r="H11" i="5"/>
  <c r="H9" i="5"/>
  <c r="H16" i="5"/>
  <c r="G15" i="5"/>
  <c r="G12" i="5"/>
  <c r="H20" i="5"/>
  <c r="H27" i="5"/>
  <c r="H26" i="5"/>
  <c r="G18" i="5"/>
  <c r="G21" i="5"/>
  <c r="H25" i="5"/>
  <c r="G8" i="5"/>
  <c r="G6" i="5"/>
  <c r="I6" i="5" s="1"/>
  <c r="H13" i="5"/>
  <c r="G14" i="5"/>
  <c r="H28" i="5"/>
  <c r="K21" i="5" l="1"/>
  <c r="I18" i="5"/>
  <c r="I28" i="5"/>
  <c r="K28" i="16"/>
  <c r="K24" i="5"/>
  <c r="K19" i="5"/>
  <c r="K22" i="5"/>
  <c r="K21" i="16"/>
  <c r="K23" i="12"/>
  <c r="K22" i="12"/>
  <c r="K28" i="5"/>
  <c r="M28" i="5" s="1"/>
  <c r="N28" i="5" s="1"/>
  <c r="K20" i="16"/>
  <c r="K18" i="12"/>
  <c r="K25" i="5"/>
  <c r="K17" i="16"/>
  <c r="K27" i="5"/>
  <c r="K27" i="16"/>
  <c r="K28" i="12"/>
  <c r="K18" i="5"/>
  <c r="M18" i="5" s="1"/>
  <c r="N18" i="5" s="1"/>
  <c r="K14" i="16"/>
  <c r="K11" i="16"/>
  <c r="I22" i="12"/>
  <c r="I23" i="12"/>
  <c r="K12" i="12"/>
  <c r="K11" i="5"/>
  <c r="K15" i="5"/>
  <c r="K16" i="16"/>
  <c r="K16" i="5"/>
  <c r="K13" i="16"/>
  <c r="K13" i="5"/>
  <c r="K8" i="12"/>
  <c r="I21" i="16"/>
  <c r="I12" i="12"/>
  <c r="I8" i="12"/>
  <c r="I25" i="5"/>
  <c r="I11" i="5"/>
  <c r="I27" i="16"/>
  <c r="I26" i="5"/>
  <c r="M26" i="5" s="1"/>
  <c r="N26" i="5" s="1"/>
  <c r="I14" i="5"/>
  <c r="I18" i="12"/>
  <c r="I11" i="16"/>
  <c r="K6" i="12"/>
  <c r="I7" i="12"/>
  <c r="K7" i="5"/>
  <c r="I6" i="12"/>
  <c r="I7" i="5"/>
  <c r="I8" i="16"/>
  <c r="M8" i="16" s="1"/>
  <c r="N8" i="16" s="1"/>
  <c r="I19" i="16"/>
  <c r="I8" i="5"/>
  <c r="K7" i="16"/>
  <c r="I13" i="12"/>
  <c r="K9" i="12"/>
  <c r="I20" i="5"/>
  <c r="M20" i="5" s="1"/>
  <c r="N20" i="5" s="1"/>
  <c r="I14" i="16"/>
  <c r="I17" i="16"/>
  <c r="I9" i="12"/>
  <c r="I12" i="5"/>
  <c r="K9" i="5"/>
  <c r="I20" i="16"/>
  <c r="I13" i="5"/>
  <c r="I9" i="5"/>
  <c r="I28" i="12"/>
  <c r="I10" i="12"/>
  <c r="K9" i="16"/>
  <c r="I6" i="16"/>
  <c r="I13" i="16"/>
  <c r="I9" i="16"/>
  <c r="I16" i="5"/>
  <c r="I16" i="12"/>
  <c r="K19" i="16"/>
  <c r="I7" i="16"/>
  <c r="I28" i="16"/>
  <c r="K6" i="16"/>
  <c r="I18" i="16"/>
  <c r="M18" i="16" s="1"/>
  <c r="N18" i="16" s="1"/>
  <c r="I16" i="16"/>
  <c r="I27" i="5"/>
  <c r="I5" i="12"/>
  <c r="L29" i="16"/>
  <c r="K13" i="12"/>
  <c r="L29" i="12"/>
  <c r="L29" i="5"/>
  <c r="K16" i="12"/>
  <c r="I10" i="16"/>
  <c r="I15" i="16"/>
  <c r="K15" i="16"/>
  <c r="I23" i="16"/>
  <c r="K23" i="16"/>
  <c r="I11" i="12"/>
  <c r="K11" i="12"/>
  <c r="F34" i="14"/>
  <c r="E58" i="14"/>
  <c r="I24" i="12"/>
  <c r="K24" i="12"/>
  <c r="I26" i="12"/>
  <c r="K26" i="12"/>
  <c r="K27" i="12"/>
  <c r="I27" i="12"/>
  <c r="B48" i="1"/>
  <c r="B47" i="1"/>
  <c r="I24" i="16"/>
  <c r="K24" i="16"/>
  <c r="I25" i="16"/>
  <c r="K25" i="16"/>
  <c r="K10" i="16"/>
  <c r="I20" i="12"/>
  <c r="K20" i="12"/>
  <c r="K10" i="12"/>
  <c r="B38" i="1"/>
  <c r="B37" i="1"/>
  <c r="K15" i="12"/>
  <c r="I15" i="12"/>
  <c r="K6" i="5"/>
  <c r="I21" i="12"/>
  <c r="K21" i="12"/>
  <c r="K7" i="12"/>
  <c r="I25" i="12"/>
  <c r="K25" i="12"/>
  <c r="K12" i="16"/>
  <c r="I12" i="16"/>
  <c r="I17" i="12"/>
  <c r="K17" i="12"/>
  <c r="I23" i="5"/>
  <c r="K19" i="12"/>
  <c r="I19" i="12"/>
  <c r="K22" i="16"/>
  <c r="I22" i="16"/>
  <c r="I24" i="5"/>
  <c r="E58" i="10"/>
  <c r="F34" i="10"/>
  <c r="I17" i="5"/>
  <c r="I26" i="16"/>
  <c r="K26" i="16"/>
  <c r="I14" i="12"/>
  <c r="K14" i="12"/>
  <c r="K10" i="5"/>
  <c r="I15" i="5"/>
  <c r="I10" i="5"/>
  <c r="I19" i="5"/>
  <c r="K17" i="5"/>
  <c r="I22" i="5"/>
  <c r="K12" i="5"/>
  <c r="F34" i="4"/>
  <c r="G34" i="4" s="1"/>
  <c r="J5" i="5" s="1"/>
  <c r="K23" i="5"/>
  <c r="K14" i="5"/>
  <c r="I21" i="5"/>
  <c r="M21" i="5" s="1"/>
  <c r="N21" i="5" s="1"/>
  <c r="K8" i="5"/>
  <c r="M20" i="16" l="1"/>
  <c r="N20" i="16" s="1"/>
  <c r="M28" i="16"/>
  <c r="N28" i="16" s="1"/>
  <c r="M22" i="12"/>
  <c r="N22" i="12" s="1"/>
  <c r="M27" i="5"/>
  <c r="N27" i="5" s="1"/>
  <c r="M24" i="5"/>
  <c r="N24" i="5" s="1"/>
  <c r="M22" i="5"/>
  <c r="N22" i="5" s="1"/>
  <c r="M21" i="16"/>
  <c r="N21" i="16" s="1"/>
  <c r="M19" i="5"/>
  <c r="N19" i="5" s="1"/>
  <c r="M17" i="16"/>
  <c r="N17" i="16" s="1"/>
  <c r="M28" i="12"/>
  <c r="N28" i="12" s="1"/>
  <c r="M27" i="16"/>
  <c r="N27" i="16" s="1"/>
  <c r="M23" i="12"/>
  <c r="N23" i="12" s="1"/>
  <c r="M18" i="12"/>
  <c r="N18" i="12" s="1"/>
  <c r="M25" i="5"/>
  <c r="N25" i="5" s="1"/>
  <c r="M15" i="5"/>
  <c r="N15" i="5" s="1"/>
  <c r="M11" i="5"/>
  <c r="N11" i="5" s="1"/>
  <c r="M11" i="16"/>
  <c r="N11" i="16" s="1"/>
  <c r="M16" i="16"/>
  <c r="N16" i="16" s="1"/>
  <c r="M14" i="16"/>
  <c r="N14" i="16" s="1"/>
  <c r="M14" i="5"/>
  <c r="N14" i="5" s="1"/>
  <c r="M12" i="12"/>
  <c r="N12" i="12" s="1"/>
  <c r="M13" i="5"/>
  <c r="N13" i="5" s="1"/>
  <c r="M16" i="5"/>
  <c r="N16" i="5" s="1"/>
  <c r="M13" i="16"/>
  <c r="N13" i="16" s="1"/>
  <c r="M8" i="12"/>
  <c r="N8" i="12" s="1"/>
  <c r="M6" i="12"/>
  <c r="N6" i="12" s="1"/>
  <c r="M7" i="5"/>
  <c r="N7" i="5" s="1"/>
  <c r="M19" i="16"/>
  <c r="N19" i="16" s="1"/>
  <c r="M11" i="12"/>
  <c r="N11" i="12" s="1"/>
  <c r="M7" i="12"/>
  <c r="N7" i="12" s="1"/>
  <c r="M9" i="12"/>
  <c r="N9" i="12" s="1"/>
  <c r="M12" i="5"/>
  <c r="N12" i="5" s="1"/>
  <c r="M10" i="12"/>
  <c r="N10" i="12" s="1"/>
  <c r="M25" i="12"/>
  <c r="N25" i="12" s="1"/>
  <c r="M8" i="5"/>
  <c r="N8" i="5" s="1"/>
  <c r="M7" i="16"/>
  <c r="N7" i="16" s="1"/>
  <c r="M9" i="5"/>
  <c r="N9" i="5" s="1"/>
  <c r="M13" i="12"/>
  <c r="N13" i="12" s="1"/>
  <c r="M6" i="16"/>
  <c r="N6" i="16" s="1"/>
  <c r="M9" i="16"/>
  <c r="N9" i="16" s="1"/>
  <c r="M23" i="5"/>
  <c r="N23" i="5" s="1"/>
  <c r="M16" i="12"/>
  <c r="N16" i="12" s="1"/>
  <c r="M21" i="12"/>
  <c r="N21" i="12" s="1"/>
  <c r="M26" i="12"/>
  <c r="N26" i="12" s="1"/>
  <c r="I30" i="12"/>
  <c r="M26" i="16"/>
  <c r="N26" i="16" s="1"/>
  <c r="M17" i="12"/>
  <c r="N17" i="12" s="1"/>
  <c r="M10" i="16"/>
  <c r="N10" i="16" s="1"/>
  <c r="I29" i="12"/>
  <c r="M23" i="16"/>
  <c r="N23" i="16" s="1"/>
  <c r="M15" i="12"/>
  <c r="N15" i="12" s="1"/>
  <c r="M19" i="12"/>
  <c r="N19" i="12" s="1"/>
  <c r="M12" i="16"/>
  <c r="N12" i="16" s="1"/>
  <c r="M22" i="16"/>
  <c r="N22" i="16" s="1"/>
  <c r="I29" i="16"/>
  <c r="M24" i="16"/>
  <c r="N24" i="16" s="1"/>
  <c r="M17" i="5"/>
  <c r="N17" i="5" s="1"/>
  <c r="M15" i="16"/>
  <c r="N15" i="16" s="1"/>
  <c r="M24" i="12"/>
  <c r="N24" i="12" s="1"/>
  <c r="M20" i="12"/>
  <c r="N20" i="12" s="1"/>
  <c r="M25" i="16"/>
  <c r="N25" i="16" s="1"/>
  <c r="M14" i="12"/>
  <c r="N14" i="12" s="1"/>
  <c r="I30" i="16"/>
  <c r="F58" i="10"/>
  <c r="G58" i="10" s="1"/>
  <c r="G34" i="10"/>
  <c r="J5" i="12" s="1"/>
  <c r="K5" i="12" s="1"/>
  <c r="M27" i="12"/>
  <c r="N27" i="12" s="1"/>
  <c r="G34" i="14"/>
  <c r="J5" i="16" s="1"/>
  <c r="K5" i="16" s="1"/>
  <c r="F58" i="14"/>
  <c r="G58" i="14" s="1"/>
  <c r="M10" i="5"/>
  <c r="N10" i="5" s="1"/>
  <c r="K5" i="5"/>
  <c r="M5" i="5" s="1"/>
  <c r="N5" i="5" s="1"/>
  <c r="F58" i="4"/>
  <c r="G58" i="4" s="1"/>
  <c r="I29" i="5"/>
  <c r="B28" i="1" s="1"/>
  <c r="M6" i="5"/>
  <c r="N6" i="5" s="1"/>
  <c r="I30" i="5"/>
  <c r="B29" i="1" s="1"/>
  <c r="M5" i="12" l="1"/>
  <c r="K29" i="12"/>
  <c r="K29" i="5"/>
  <c r="K29" i="16"/>
  <c r="M5" i="16"/>
  <c r="B25" i="1"/>
  <c r="M29" i="5"/>
  <c r="D10" i="3" l="1"/>
  <c r="E10" i="3" s="1"/>
  <c r="F10" i="3" s="1"/>
  <c r="M29" i="16"/>
  <c r="N5" i="16"/>
  <c r="N5" i="12"/>
  <c r="M29" i="12"/>
  <c r="D11" i="3"/>
  <c r="E11" i="3" s="1"/>
  <c r="D12" i="3"/>
  <c r="E12" i="3" s="1"/>
  <c r="D14" i="3"/>
  <c r="E14" i="3" s="1"/>
  <c r="D15" i="3"/>
  <c r="E15" i="3" s="1"/>
  <c r="D16" i="3"/>
  <c r="E16" i="3" s="1"/>
  <c r="D17" i="3"/>
  <c r="E17" i="3" s="1"/>
  <c r="D18" i="3"/>
  <c r="E18" i="3" s="1"/>
  <c r="D9" i="3"/>
  <c r="E9" i="3" s="1"/>
  <c r="D13" i="3"/>
  <c r="E13" i="3" s="1"/>
  <c r="N29" i="5"/>
  <c r="N29" i="16" l="1"/>
  <c r="D10" i="17"/>
  <c r="E10" i="17" s="1"/>
  <c r="D11" i="17"/>
  <c r="E11" i="17" s="1"/>
  <c r="G11" i="17" s="1"/>
  <c r="D12" i="17"/>
  <c r="E12" i="17" s="1"/>
  <c r="G12" i="17" s="1"/>
  <c r="D18" i="17"/>
  <c r="E18" i="17" s="1"/>
  <c r="D13" i="17"/>
  <c r="E13" i="17" s="1"/>
  <c r="G13" i="17" s="1"/>
  <c r="D14" i="17"/>
  <c r="E14" i="17" s="1"/>
  <c r="G14" i="17" s="1"/>
  <c r="D15" i="17"/>
  <c r="E15" i="17" s="1"/>
  <c r="F15" i="17" s="1"/>
  <c r="D16" i="17"/>
  <c r="E16" i="17" s="1"/>
  <c r="G16" i="17" s="1"/>
  <c r="D17" i="17"/>
  <c r="E17" i="17" s="1"/>
  <c r="F17" i="17" s="1"/>
  <c r="D9" i="17"/>
  <c r="E9" i="17" s="1"/>
  <c r="F9" i="17" s="1"/>
  <c r="N29" i="12"/>
  <c r="D10" i="13"/>
  <c r="E10" i="13" s="1"/>
  <c r="F10" i="13" s="1"/>
  <c r="D11" i="13"/>
  <c r="E11" i="13" s="1"/>
  <c r="F11" i="13" s="1"/>
  <c r="D9" i="13"/>
  <c r="E9" i="13" s="1"/>
  <c r="G9" i="13" s="1"/>
  <c r="D12" i="13"/>
  <c r="E12" i="13" s="1"/>
  <c r="G12" i="13" s="1"/>
  <c r="D18" i="13"/>
  <c r="E18" i="13" s="1"/>
  <c r="D13" i="13"/>
  <c r="E13" i="13" s="1"/>
  <c r="F13" i="13" s="1"/>
  <c r="D14" i="13"/>
  <c r="E14" i="13" s="1"/>
  <c r="G14" i="13" s="1"/>
  <c r="D15" i="13"/>
  <c r="E15" i="13" s="1"/>
  <c r="G15" i="13" s="1"/>
  <c r="D16" i="13"/>
  <c r="E16" i="13" s="1"/>
  <c r="G16" i="13" s="1"/>
  <c r="D17" i="13"/>
  <c r="E17" i="13" s="1"/>
  <c r="F17" i="13" s="1"/>
  <c r="G10" i="3"/>
  <c r="F13" i="17"/>
  <c r="G10" i="17"/>
  <c r="F10" i="17"/>
  <c r="G18" i="13"/>
  <c r="F18" i="13"/>
  <c r="G18" i="17"/>
  <c r="F18" i="17"/>
  <c r="G13" i="13"/>
  <c r="G9" i="3"/>
  <c r="F9" i="3"/>
  <c r="G13" i="3"/>
  <c r="F13" i="3"/>
  <c r="F18" i="3"/>
  <c r="G18" i="3"/>
  <c r="F17" i="3"/>
  <c r="G17" i="3"/>
  <c r="F16" i="3"/>
  <c r="G16" i="3"/>
  <c r="G15" i="3"/>
  <c r="F15" i="3"/>
  <c r="G14" i="3"/>
  <c r="F14" i="3"/>
  <c r="F12" i="3"/>
  <c r="G12" i="3"/>
  <c r="F11" i="3"/>
  <c r="G11" i="3"/>
  <c r="G17" i="17" l="1"/>
  <c r="F12" i="17"/>
  <c r="G10" i="13"/>
  <c r="F12" i="13"/>
  <c r="F16" i="13"/>
  <c r="G17" i="13"/>
  <c r="F16" i="17"/>
  <c r="G15" i="17"/>
  <c r="F14" i="17"/>
  <c r="G9" i="17"/>
  <c r="F9" i="13"/>
  <c r="G11" i="13"/>
  <c r="F15" i="13"/>
  <c r="F11" i="17"/>
  <c r="F14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A4" authorId="0" shapeId="0" xr:uid="{0AFBBD70-B8E9-46C7-81A3-5A76466AACC3}">
      <text>
        <r>
          <rPr>
            <b/>
            <sz val="9"/>
            <color indexed="81"/>
            <rFont val="Tahoma"/>
            <family val="2"/>
          </rPr>
          <t>Käsittelyerät voi syöttää esim. päiväkohtaisesti tai nylkykohtaisesti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6" authorId="0" shapeId="0" xr:uid="{8B71D85E-46B1-4FA8-9558-3B85824685E2}">
      <text>
        <r>
          <rPr>
            <b/>
            <sz val="9"/>
            <color indexed="81"/>
            <rFont val="Tahoma"/>
            <family val="2"/>
          </rPr>
          <t>Syötä ruhojen keskipainot vasa ja raavas</t>
        </r>
      </text>
    </comment>
    <comment ref="A18" authorId="0" shapeId="0" xr:uid="{759CFBF2-51E8-48CC-AA20-F0FBE4E0EDC5}">
      <text>
        <r>
          <rPr>
            <b/>
            <sz val="9"/>
            <color indexed="81"/>
            <rFont val="Tahoma"/>
            <family val="2"/>
          </rPr>
          <t>Voit syöttää nimikkeisiin haluamasi osat tai lajitelmat</t>
        </r>
      </text>
    </comment>
    <comment ref="B18" authorId="0" shapeId="0" xr:uid="{371A7F42-C193-41F7-907C-5B6B9BF9F182}">
      <text>
        <r>
          <rPr>
            <sz val="9"/>
            <color indexed="81"/>
            <rFont val="Tahoma"/>
            <family val="2"/>
          </rPr>
          <t>Voit päivittää tai poistaa kertoimia (%/vasa, %/raavas tai kpl/eläin). 
Esitäytetyt tiedot ovat suuntaa antavia prosenttiosuuksia koko ruhon keskipainosta (vasa 21 kg ja raavas 34 kg)
Nollaa tai jätä tyhjäksi ne nimikkeet, joita et aio hyödyntää!</t>
        </r>
      </text>
    </comment>
    <comment ref="C18" authorId="0" shapeId="0" xr:uid="{74D8F0C6-BACD-41A3-AB71-0ABB2462C37D}">
      <text>
        <r>
          <rPr>
            <b/>
            <sz val="9"/>
            <color indexed="81"/>
            <rFont val="Tahoma"/>
            <family val="2"/>
          </rPr>
          <t>Voit päivittää tai poistaa kertoimia (%/vasa, %/raavas tai kpl/eläin). 
Esitäytetyt tiedot ovat suuntaa antavia prosenttiosuuksia koko ruhon keskipainosta (vasa 21 kg ja raavas 34 kg)
Nollaa tai jätä tyhjäksi ne nimikkeet, joita et aio hyödyntää!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B4" authorId="0" shapeId="0" xr:uid="{D995D79C-5C0A-45B8-A204-CE6AFC9B80CF}">
      <text>
        <r>
          <rPr>
            <b/>
            <sz val="9"/>
            <color indexed="81"/>
            <rFont val="Tahoma"/>
            <family val="2"/>
          </rPr>
          <t xml:space="preserve">Kirjoita kenttään </t>
        </r>
        <r>
          <rPr>
            <b/>
            <i/>
            <sz val="9"/>
            <color indexed="81"/>
            <rFont val="Tahoma"/>
            <family val="2"/>
          </rPr>
          <t>kaikki</t>
        </r>
        <r>
          <rPr>
            <b/>
            <sz val="9"/>
            <color indexed="81"/>
            <rFont val="Tahoma"/>
            <family val="2"/>
          </rPr>
          <t xml:space="preserve"> jos kohdistuu kaikkiin sivuvirtoihin tai tietty </t>
        </r>
        <r>
          <rPr>
            <b/>
            <i/>
            <sz val="9"/>
            <color indexed="81"/>
            <rFont val="Tahoma"/>
            <family val="2"/>
          </rPr>
          <t>nimike (esim. putkiluut)</t>
        </r>
        <r>
          <rPr>
            <b/>
            <sz val="9"/>
            <color indexed="81"/>
            <rFont val="Tahoma"/>
            <family val="2"/>
          </rPr>
          <t xml:space="preserve"> jos kohdistuu vain tiettyyn sivuvirtaan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5" authorId="0" shapeId="0" xr:uid="{B5857060-B727-4838-8E1D-300A2EF2F287}">
      <text>
        <r>
          <rPr>
            <b/>
            <sz val="9"/>
            <color indexed="81"/>
            <rFont val="Tahoma"/>
            <family val="2"/>
          </rPr>
          <t>Arvioi tähän muutos kWh sähkönkulutuksessa
per laskennassa mukana olevat leikkausserät yhteensä</t>
        </r>
      </text>
    </comment>
    <comment ref="C26" authorId="0" shapeId="0" xr:uid="{FA846F15-C481-4B8C-AD12-AE583C8BA482}">
      <text>
        <r>
          <rPr>
            <b/>
            <sz val="9"/>
            <color indexed="81"/>
            <rFont val="Tahoma"/>
            <family val="2"/>
          </rPr>
          <t>Arvio tähän muutos m3 vedenkulutuksessa per laskennassa mukana olevat leikkauserät yhteensä</t>
        </r>
      </text>
    </comment>
    <comment ref="C27" authorId="0" shapeId="0" xr:uid="{B163ADED-2297-4592-AF1E-6CFA8F89F669}">
      <text>
        <r>
          <rPr>
            <b/>
            <sz val="9"/>
            <color indexed="81"/>
            <rFont val="Tahoma"/>
            <family val="2"/>
          </rPr>
          <t>Arvioi tähän pääasiassa kuljetuksesta aiheutuvien määrien muutos tonneina per laskennassa mukana olevat leikkauserät yhteensä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C12" authorId="0" shapeId="0" xr:uid="{68964981-242A-4E17-B4FE-D5F65A38C3A7}">
      <text>
        <r>
          <rPr>
            <b/>
            <sz val="9"/>
            <color indexed="81"/>
            <rFont val="Tahoma"/>
            <family val="2"/>
          </rPr>
          <t xml:space="preserve">Kyllä = lisätyökustannusta ei muodostu
Ei= lisätyökustannus muodostuu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B4" authorId="0" shapeId="0" xr:uid="{3FDF4F69-706C-40A4-BA4F-A7FDDEC70CDF}">
      <text>
        <r>
          <rPr>
            <b/>
            <sz val="9"/>
            <color indexed="81"/>
            <rFont val="Tahoma"/>
            <family val="2"/>
          </rPr>
          <t xml:space="preserve">Kirjoita kenttään </t>
        </r>
        <r>
          <rPr>
            <b/>
            <i/>
            <sz val="9"/>
            <color indexed="81"/>
            <rFont val="Tahoma"/>
            <family val="2"/>
          </rPr>
          <t>kaikki</t>
        </r>
        <r>
          <rPr>
            <b/>
            <sz val="9"/>
            <color indexed="81"/>
            <rFont val="Tahoma"/>
            <family val="2"/>
          </rPr>
          <t xml:space="preserve"> jos kohdistuu kaikkiin sivuvirtoihin tai tietty </t>
        </r>
        <r>
          <rPr>
            <b/>
            <i/>
            <sz val="9"/>
            <color indexed="81"/>
            <rFont val="Tahoma"/>
            <family val="2"/>
          </rPr>
          <t>nimike (esim. putkiluut)</t>
        </r>
        <r>
          <rPr>
            <b/>
            <sz val="9"/>
            <color indexed="81"/>
            <rFont val="Tahoma"/>
            <family val="2"/>
          </rPr>
          <t xml:space="preserve"> jos kohdistuu vain tiettyyn sivuvirtaan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5" authorId="0" shapeId="0" xr:uid="{28A7056F-970E-4CAB-8787-F1A238C82877}">
      <text>
        <r>
          <rPr>
            <b/>
            <sz val="9"/>
            <color indexed="81"/>
            <rFont val="Tahoma"/>
            <family val="2"/>
          </rPr>
          <t>Arvioi tähän muutos kWh sähkönkulutuksessa
per laskennassa mukana olevat leikkauserät yhteensä</t>
        </r>
      </text>
    </comment>
    <comment ref="C26" authorId="0" shapeId="0" xr:uid="{C50F7D77-8EBE-428F-9AB3-28A4F3CC70E5}">
      <text>
        <r>
          <rPr>
            <b/>
            <sz val="9"/>
            <color indexed="81"/>
            <rFont val="Tahoma"/>
            <family val="2"/>
          </rPr>
          <t>Arvio tähän muutos m3 vedenkulutuksessa per laskennassa mukana olevat leikkauserät yhteensä</t>
        </r>
      </text>
    </comment>
    <comment ref="C27" authorId="0" shapeId="0" xr:uid="{874FDA2D-5EBE-4D06-AF47-0702CCE95D37}">
      <text>
        <r>
          <rPr>
            <b/>
            <sz val="9"/>
            <color indexed="81"/>
            <rFont val="Tahoma"/>
            <family val="2"/>
          </rPr>
          <t>Arvioi tähän pääasiassa kuljetuksesta aiheutuvien määrien muutos tonneina per laskennassa mukana olevat leikkauserät yhteensä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C12" authorId="0" shapeId="0" xr:uid="{418FF57E-E1B5-4D13-83EA-33E36C9DFA9D}">
      <text>
        <r>
          <rPr>
            <b/>
            <sz val="9"/>
            <color indexed="81"/>
            <rFont val="Tahoma"/>
            <family val="2"/>
          </rPr>
          <t xml:space="preserve">Kyllä = lisätyökustannusta ei muodostu
Ei= lisätyökustannus muodostuu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B4" authorId="0" shapeId="0" xr:uid="{004C6E56-7C9D-44BD-96CA-1876B9683F3D}">
      <text>
        <r>
          <rPr>
            <b/>
            <sz val="9"/>
            <color indexed="81"/>
            <rFont val="Tahoma"/>
            <family val="2"/>
          </rPr>
          <t xml:space="preserve">Kirjoita kenttään </t>
        </r>
        <r>
          <rPr>
            <b/>
            <i/>
            <sz val="9"/>
            <color indexed="81"/>
            <rFont val="Tahoma"/>
            <family val="2"/>
          </rPr>
          <t>kaikki</t>
        </r>
        <r>
          <rPr>
            <b/>
            <sz val="9"/>
            <color indexed="81"/>
            <rFont val="Tahoma"/>
            <family val="2"/>
          </rPr>
          <t xml:space="preserve"> jos kohdistuu kaikkiin sivuvirtoihin tai tietty </t>
        </r>
        <r>
          <rPr>
            <b/>
            <i/>
            <sz val="9"/>
            <color indexed="81"/>
            <rFont val="Tahoma"/>
            <family val="2"/>
          </rPr>
          <t>nimike (esim. putkiluut)</t>
        </r>
        <r>
          <rPr>
            <b/>
            <sz val="9"/>
            <color indexed="81"/>
            <rFont val="Tahoma"/>
            <family val="2"/>
          </rPr>
          <t xml:space="preserve"> jos kohdistuu vain tiettyyn sivuvirtaan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5" authorId="0" shapeId="0" xr:uid="{A8045CA6-3C2E-40D1-9917-05C8AF629F3B}">
      <text>
        <r>
          <rPr>
            <b/>
            <sz val="9"/>
            <color indexed="81"/>
            <rFont val="Tahoma"/>
            <family val="2"/>
          </rPr>
          <t>Arvioi tähän muutos kWh sähkönkulutuksessa
per laskennassa mukana olevat leikkauserät yhteensä</t>
        </r>
      </text>
    </comment>
    <comment ref="C26" authorId="0" shapeId="0" xr:uid="{6571C7CF-DE68-46BA-BD0A-5356CDB6AE35}">
      <text>
        <r>
          <rPr>
            <b/>
            <sz val="9"/>
            <color indexed="81"/>
            <rFont val="Tahoma"/>
            <family val="2"/>
          </rPr>
          <t>Arvio tähän muutos m3 vedenkulutuksessa per laskennassa mukana olevat leikkauserät yhteensä</t>
        </r>
      </text>
    </comment>
    <comment ref="C27" authorId="0" shapeId="0" xr:uid="{601F0A12-8733-4119-9B21-9341837EFD59}">
      <text>
        <r>
          <rPr>
            <b/>
            <sz val="9"/>
            <color indexed="81"/>
            <rFont val="Tahoma"/>
            <family val="2"/>
          </rPr>
          <t>Arvioi tähän pääasiassa kuljetuksesta aiheutuvien määrien muutos tonneina per laskennassa mukana olevat leikkauserät yhteensä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Suvi Hämeenniemi</author>
  </authors>
  <commentList>
    <comment ref="C12" authorId="0" shapeId="0" xr:uid="{4E5E36BD-6C0E-48F0-A7F3-36BE66C2190C}">
      <text>
        <r>
          <rPr>
            <b/>
            <sz val="9"/>
            <color indexed="81"/>
            <rFont val="Tahoma"/>
            <family val="2"/>
          </rPr>
          <t xml:space="preserve">Kyllä = lisätyökustannusta ei muodostu
Ei= lisätyökustannus muodostuu </t>
        </r>
      </text>
    </comment>
  </commentList>
</comments>
</file>

<file path=xl/sharedStrings.xml><?xml version="1.0" encoding="utf-8"?>
<sst xmlns="http://schemas.openxmlformats.org/spreadsheetml/2006/main" count="472" uniqueCount="188">
  <si>
    <t>Mittari</t>
  </si>
  <si>
    <t>Arvo</t>
  </si>
  <si>
    <t>Kokonais-tuotanto (kg)</t>
  </si>
  <si>
    <t>Liikevaihto yhteensä (€)</t>
  </si>
  <si>
    <t>Nettotulos ennen veroja (€)</t>
  </si>
  <si>
    <t>€/kg keskimäärin (LV/kg)</t>
  </si>
  <si>
    <t>Vasat (kpl)</t>
  </si>
  <si>
    <t>Raavaat (kpl)</t>
  </si>
  <si>
    <t>Yhteensä (kpl)</t>
  </si>
  <si>
    <t>Yhteensä</t>
  </si>
  <si>
    <t>Nimike</t>
  </si>
  <si>
    <t>Erä1 kg</t>
  </si>
  <si>
    <t>Erä1 kpl</t>
  </si>
  <si>
    <t>Erä2 kg</t>
  </si>
  <si>
    <t>Erä2 kpl</t>
  </si>
  <si>
    <t>Erä3 kg</t>
  </si>
  <si>
    <t>Erä3 kpl</t>
  </si>
  <si>
    <t>Erä4 kg</t>
  </si>
  <si>
    <t>Erä4 kpl</t>
  </si>
  <si>
    <t>Kokonais kg</t>
  </si>
  <si>
    <t>Kokonais kpl</t>
  </si>
  <si>
    <t>kg/teuras</t>
  </si>
  <si>
    <t>kpl/teuras</t>
  </si>
  <si>
    <t>veri</t>
  </si>
  <si>
    <t>konttiluu</t>
  </si>
  <si>
    <t>pötsi</t>
  </si>
  <si>
    <t>Oletus: ilman investointia laatu ei kelpaa → tuotteiden myynti ei ole mahdollista. Maksuaika lasketaan kohteen vuosikatteen perusteella.</t>
  </si>
  <si>
    <t>Maksuaika (vuotta) = investointi (€) / kohteen kate (€ / vuosi). Kohde = 'kaikki' käyttää kaikkien tuotteiden katetta.</t>
  </si>
  <si>
    <t>Perus</t>
  </si>
  <si>
    <t>Investointi</t>
  </si>
  <si>
    <t>Kohde (mihin tarvitaan)</t>
  </si>
  <si>
    <t>Investointi €</t>
  </si>
  <si>
    <t>Kohteen kate €/v</t>
  </si>
  <si>
    <t>kaikki</t>
  </si>
  <si>
    <t>määrä_yksikkö</t>
  </si>
  <si>
    <t>investointi_eur</t>
  </si>
  <si>
    <t>kohdistus</t>
  </si>
  <si>
    <t>kWh</t>
  </si>
  <si>
    <t>Vesi</t>
  </si>
  <si>
    <t>m3</t>
  </si>
  <si>
    <t>tonnia</t>
  </si>
  <si>
    <t>Kohdistus (kg-jakoperuste 'kaikki'-riveille) — tulos €/kg per nimike</t>
  </si>
  <si>
    <t>Kokonais-kg (Saannot)</t>
  </si>
  <si>
    <t>Kaikki-pooli (vuosikustannus) €</t>
  </si>
  <si>
    <t>kg/vuosi</t>
  </si>
  <si>
    <t>Osuus kaikesta</t>
  </si>
  <si>
    <t>Suorat € (kohdistus)</t>
  </si>
  <si>
    <t>Kaikki-pooli €</t>
  </si>
  <si>
    <t>Yhteensä €</t>
  </si>
  <si>
    <t>€/kg</t>
  </si>
  <si>
    <t>tuote</t>
  </si>
  <si>
    <t>kg_per_teuras</t>
  </si>
  <si>
    <t>kpl_per_teuras</t>
  </si>
  <si>
    <t>Tulot yhteensä</t>
  </si>
  <si>
    <t>Huom:</t>
  </si>
  <si>
    <t>kohde</t>
  </si>
  <si>
    <t>Lisätyö</t>
  </si>
  <si>
    <t>Erä5 kg</t>
  </si>
  <si>
    <t>Erä5 kpl</t>
  </si>
  <si>
    <t>Erä6 kg</t>
  </si>
  <si>
    <t>Erä6 kpl</t>
  </si>
  <si>
    <t>Erä7 kg</t>
  </si>
  <si>
    <t>Erä7 kpl</t>
  </si>
  <si>
    <t>Erä8 kg</t>
  </si>
  <si>
    <t>Erä8 kpl</t>
  </si>
  <si>
    <t>Erä9 kg</t>
  </si>
  <si>
    <t>Erä9 kpl</t>
  </si>
  <si>
    <t>Erä10 kg</t>
  </si>
  <si>
    <t>Erä10 kpl</t>
  </si>
  <si>
    <t xml:space="preserve">Maksuaika v </t>
  </si>
  <si>
    <t xml:space="preserve">Maksuaika kk </t>
  </si>
  <si>
    <t>Katettu pvm</t>
  </si>
  <si>
    <t>Investointi 1</t>
  </si>
  <si>
    <t>Investointi 2</t>
  </si>
  <si>
    <t>Investointi 3</t>
  </si>
  <si>
    <t>Investointi 4</t>
  </si>
  <si>
    <t>Investointi 5</t>
  </si>
  <si>
    <t>Investointi 6</t>
  </si>
  <si>
    <t>Investointi 7</t>
  </si>
  <si>
    <t>Investointi 8</t>
  </si>
  <si>
    <t>Investointi 9</t>
  </si>
  <si>
    <t>Investointi 10</t>
  </si>
  <si>
    <t>Menoerä 1</t>
  </si>
  <si>
    <t>Menoerä 2</t>
  </si>
  <si>
    <t>Menoerä 3</t>
  </si>
  <si>
    <t>Menoerä 4</t>
  </si>
  <si>
    <t>Menoerä 5</t>
  </si>
  <si>
    <t>Menoerä 6</t>
  </si>
  <si>
    <t>Menoerä 7</t>
  </si>
  <si>
    <t>Menoerä 8</t>
  </si>
  <si>
    <t>Menoerä 9</t>
  </si>
  <si>
    <t>Menoerä 10</t>
  </si>
  <si>
    <t>Sähkö</t>
  </si>
  <si>
    <t>€/yksikkö</t>
  </si>
  <si>
    <t>Menolaji</t>
  </si>
  <si>
    <t>Kohdistus</t>
  </si>
  <si>
    <t>Käyttöikä_v</t>
  </si>
  <si>
    <t>Jäännösarvo_eur</t>
  </si>
  <si>
    <t>Poisto_eur_vuosi</t>
  </si>
  <si>
    <t>Kustannus_yht</t>
  </si>
  <si>
    <r>
      <t xml:space="preserve">Määrän </t>
    </r>
    <r>
      <rPr>
        <b/>
        <sz val="11"/>
        <color rgb="FFFF0000"/>
        <rFont val="Calibri"/>
        <family val="2"/>
      </rPr>
      <t>MUUTOS</t>
    </r>
  </si>
  <si>
    <t>Osuus katteesta, jonka investointi mahdollistaa</t>
  </si>
  <si>
    <t>Hinta_eur_per_kg</t>
  </si>
  <si>
    <t>Hinta_eur_per_kpl</t>
  </si>
  <si>
    <t>Teuraat_kpl</t>
  </si>
  <si>
    <t>Kokonais_kg</t>
  </si>
  <si>
    <t>Kokonais_kpl</t>
  </si>
  <si>
    <t xml:space="preserve">Kustannus €/kg-kohdistus toimii kg-nimikkeille. Jos nimikkeellä kg=0 (kpl-tuote), kustannus jää 0 € </t>
  </si>
  <si>
    <t>Liikevaihto_eur</t>
  </si>
  <si>
    <t>Kustannus_eur_kg (Menot)</t>
  </si>
  <si>
    <t>Kustannus_yht (€)</t>
  </si>
  <si>
    <t>Kate (€)</t>
  </si>
  <si>
    <t>Kate%</t>
  </si>
  <si>
    <t>Sivuvirta</t>
  </si>
  <si>
    <t>Lisätyön tuntihinta</t>
  </si>
  <si>
    <t>Lisätyön kustannus/min</t>
  </si>
  <si>
    <t>Lisätyön kustannus yhteensä</t>
  </si>
  <si>
    <t>Lisätyö €/minuutti</t>
  </si>
  <si>
    <t>Kaavat on lukittu salasanalla 0000</t>
  </si>
  <si>
    <t>4) Tulot: syötä hinnat €/kg ja €/kpl</t>
  </si>
  <si>
    <t xml:space="preserve">3) Lisätyö: syötä aika-arvio lisätyöstä minuutteina </t>
  </si>
  <si>
    <t>Menot + poistot (€ / laskentaerä)</t>
  </si>
  <si>
    <t>Lisätyö (€/laskentaerä)</t>
  </si>
  <si>
    <t>Ohje: Syötä vihreisiin kenttiin -  Kaiken muun laskee automaattisesti.</t>
  </si>
  <si>
    <t>Ohje: Täytä vihreät kentät : Investoinneissa arvioi käyttöikä vuosina sekä mahdollinen jäännösarvo käyttöiän jälkeen - oletuksena Jäännösarvo 0. Jakoperuste 'kaikki': kg.</t>
  </si>
  <si>
    <t>Ohje: Syötä Hinta euroina per kg TAI euroina per kpl</t>
  </si>
  <si>
    <t>Kustannus_eur_laskentaerä</t>
  </si>
  <si>
    <t>Mikäli et halua huomioida lisätyön osuutta laskennassa lainkaan, syötä tuntihinnaksi 0,00 EUR</t>
  </si>
  <si>
    <t xml:space="preserve">Saannot </t>
  </si>
  <si>
    <t>Käsittelyerä</t>
  </si>
  <si>
    <t>Putkiluut</t>
  </si>
  <si>
    <t>Potkanpäät</t>
  </si>
  <si>
    <t>Niskajänne</t>
  </si>
  <si>
    <t>Jännetupit</t>
  </si>
  <si>
    <t>%/vasa</t>
  </si>
  <si>
    <t>%/raavas</t>
  </si>
  <si>
    <t>Jätekustannukset</t>
  </si>
  <si>
    <t>Kirjoita kohdistus-kenttään "kaikki" tai vaihtoehtoisesti yksilöity Nimike, jolle kulu kohdistuu suoraan esim. "putkiluut"</t>
  </si>
  <si>
    <t xml:space="preserve">Sisältyy lihankäsittelytyöhön </t>
  </si>
  <si>
    <t>Ohje: Arvioi lisätyön tuntihinta</t>
  </si>
  <si>
    <t>Ruhon keskipaino kg</t>
  </si>
  <si>
    <t>Ruhomäärät kpl</t>
  </si>
  <si>
    <t>Lisätyö minuutteina_per_ruho</t>
  </si>
  <si>
    <t>Arvioi lisätyön määrä minuutteina per ruho sivuvirroittain (lisätyöaika läpimenoon sekä pakkaamiseen käytetty lisätyöaika)</t>
  </si>
  <si>
    <t>Kpl/ruho</t>
  </si>
  <si>
    <t>Ohje: Syötä poronlisäkäsittelyerien vasat/raavaat (kpl) vihreisiin soluihin. %Kertoimet (%/vasa, %/raavas) alla ovat suntaa antavia ja niitä käyttäjä voi muuttaa, voit myös käyttää Kpl/ruho. Tulot-välilehti käyttää kg automaattisesti.</t>
  </si>
  <si>
    <t>Sarvet ja saparot kiertoon — Katelaskuri sivuvirtojen talteenottoon lihaleikkaamolla</t>
  </si>
  <si>
    <t>Käyttötarkoitukset:</t>
  </si>
  <si>
    <t>Elintarvike/kosmetiikka = E_K</t>
  </si>
  <si>
    <t>Eläinrehu = ER</t>
  </si>
  <si>
    <t>Tekninen käyttö=TK</t>
  </si>
  <si>
    <t>1) Saannot: syötä leikkauserät (vasat/raavaat)</t>
  </si>
  <si>
    <t>2) Menot: syötä käyttötarkoituksittain aiheutuvat kulut ja investoinnit</t>
  </si>
  <si>
    <t>Pikaohje:</t>
  </si>
  <si>
    <t>Elintarvike/kosmetiikka</t>
  </si>
  <si>
    <t>Eläinrehu</t>
  </si>
  <si>
    <t>Tekninen käyttö</t>
  </si>
  <si>
    <t>Ruhot yhteensä (kpl)</t>
  </si>
  <si>
    <t>Menot ja investoinnit (kg-jakoperuste) - Elintarvike/kosmetiikka</t>
  </si>
  <si>
    <t>Lisätyöstä aiheutuvat kustannukset (€) - Elintarvike/kosmetiikka</t>
  </si>
  <si>
    <t>Teuraiden määrä (kpl)</t>
  </si>
  <si>
    <t>Tulot - Elintarvike/kosmetiikka</t>
  </si>
  <si>
    <t>Investointien maksuaika (yksinkertainen) - Elintarvike/kosmetiikka</t>
  </si>
  <si>
    <t>Menot ja investoinnit (kg-jakoperuste) - Eläinrehu</t>
  </si>
  <si>
    <t>Lisätyöstä aiheutuvat kustannukset (€) - Eläinrehu</t>
  </si>
  <si>
    <t>Ruhojen määrä (kpl)</t>
  </si>
  <si>
    <t>Tulot - Eläinrehu</t>
  </si>
  <si>
    <t>Investointien maksuaika (yksinkertainen) - Eläinrehu</t>
  </si>
  <si>
    <t>Menot ja investoinnit (kg-jakoperuste) - Tekninen käyttö</t>
  </si>
  <si>
    <t>Lisätyöstä aiheutuvat kustannukset (€) - Tekninen käyttö</t>
  </si>
  <si>
    <t>Tulot - Tekninen käyttö</t>
  </si>
  <si>
    <t>Yhteenvedot käyttötarkoituksittain:</t>
  </si>
  <si>
    <t>Investointien maksuaika (yksinkertainen)- Tekninen käyttö</t>
  </si>
  <si>
    <t xml:space="preserve">Omat laskentataulukot käyttötarkoituksen mukaan </t>
  </si>
  <si>
    <t>Osa 1.</t>
  </si>
  <si>
    <t>Osa 2.</t>
  </si>
  <si>
    <t>Osa 3.</t>
  </si>
  <si>
    <t xml:space="preserve">Lajitelma 2. </t>
  </si>
  <si>
    <t xml:space="preserve">Lajitelma 1. </t>
  </si>
  <si>
    <t xml:space="preserve">Lajitelma 3. </t>
  </si>
  <si>
    <t>Kaulankärki</t>
  </si>
  <si>
    <t>Rustoluut (lantio, kylkiluu, rintalasta, lapaluu, ranka ja kaula)</t>
  </si>
  <si>
    <t>Rasvat</t>
  </si>
  <si>
    <t>Kalvot</t>
  </si>
  <si>
    <t>Lähteet:</t>
  </si>
  <si>
    <t>Saannot eri sivuvirroille on punnittu syksyllä 2025.</t>
  </si>
  <si>
    <t>Saantojen arvot ovat taulukossa ohjeelliset. Saantoihin vaikuttaa vuosi (teuraiden kunto) ja talteenottotapa. Tarkimmat omat saannot saa punnitsemalla vuosittain erän (5-10 teuraan keskiarvot) ja käyttämällä vuosittaista teuraiden painon keskiarvoa.</t>
  </si>
  <si>
    <t>Jokaisen osan suhteellisen osuuden saa laskettua seuraavalla kaavalla. Esim. Rustoluut 2,476 kg on prosentteina keskimääräisestä ruhon painosta: 2,476/20*100=12,38 %.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</si>
</sst>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0\ \€"/>
    <numFmt numFmtId="165" formatCode="#,##0.000"/>
    <numFmt numFmtId="166" formatCode="[$EUR ]#,##0.00_-"/>
    <numFmt numFmtId="167" formatCode="yyyy\-mm\-dd"/>
    <numFmt numFmtId="168" formatCode="#,##0.00\ &quot;€&quot;"/>
    <numFmt numFmtId="169" formatCode="#,##0.0000"/>
  </numFmts>
  <fonts count="3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FF"/>
      <name val="Calibri"/>
      <family val="2"/>
    </font>
    <font>
      <sz val="11"/>
      <color rgb="FF006100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sz val="9"/>
      <color rgb="FF666666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i/>
      <sz val="9"/>
      <color indexed="81"/>
      <name val="Tahoma"/>
      <family val="2"/>
    </font>
    <font>
      <b/>
      <sz val="11"/>
      <color rgb="FFFF0000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</font>
    <font>
      <sz val="11"/>
      <color theme="0" tint="-0.3499862666707357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6100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name val="Calibri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FFF2CC"/>
      </patternFill>
    </fill>
    <fill>
      <patternFill patternType="solid">
        <fgColor rgb="FFD9E2F3"/>
      </patternFill>
    </fill>
    <fill>
      <patternFill patternType="solid">
        <fgColor rgb="FFE2F0D9"/>
      </patternFill>
    </fill>
    <fill>
      <patternFill patternType="solid">
        <fgColor rgb="FFEEF3FB"/>
      </patternFill>
    </fill>
    <fill>
      <patternFill patternType="solid">
        <fgColor rgb="FFFFF6E5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B0B0B0"/>
      </left>
      <right style="thin">
        <color rgb="FFB0B0B0"/>
      </right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4">
    <xf numFmtId="0" fontId="0" fillId="0" borderId="0"/>
    <xf numFmtId="43" fontId="3" fillId="0" borderId="0"/>
    <xf numFmtId="9" fontId="3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1" xfId="0" applyNumberFormat="1" applyBorder="1"/>
    <xf numFmtId="0" fontId="2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/>
    <xf numFmtId="2" fontId="0" fillId="7" borderId="3" xfId="0" applyNumberFormat="1" applyFill="1" applyBorder="1"/>
    <xf numFmtId="166" fontId="0" fillId="7" borderId="3" xfId="0" applyNumberFormat="1" applyFill="1" applyBorder="1"/>
    <xf numFmtId="0" fontId="10" fillId="0" borderId="0" xfId="0" applyFont="1"/>
    <xf numFmtId="0" fontId="4" fillId="8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66" fontId="0" fillId="3" borderId="4" xfId="0" applyNumberFormat="1" applyFill="1" applyBorder="1" applyAlignment="1">
      <alignment horizontal="center" vertical="center" wrapText="1"/>
    </xf>
    <xf numFmtId="166" fontId="4" fillId="8" borderId="4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10" fontId="0" fillId="3" borderId="4" xfId="0" applyNumberFormat="1" applyFill="1" applyBorder="1" applyAlignment="1">
      <alignment horizontal="center" vertical="center" wrapText="1"/>
    </xf>
    <xf numFmtId="165" fontId="6" fillId="3" borderId="4" xfId="0" applyNumberFormat="1" applyFon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center" vertical="center" wrapText="1"/>
    </xf>
    <xf numFmtId="0" fontId="4" fillId="8" borderId="4" xfId="0" applyFont="1" applyFill="1" applyBorder="1"/>
    <xf numFmtId="166" fontId="4" fillId="8" borderId="4" xfId="0" applyNumberFormat="1" applyFont="1" applyFill="1" applyBorder="1"/>
    <xf numFmtId="0" fontId="9" fillId="9" borderId="0" xfId="0" applyFont="1" applyFill="1"/>
    <xf numFmtId="1" fontId="0" fillId="3" borderId="4" xfId="0" applyNumberFormat="1" applyFill="1" applyBorder="1" applyAlignment="1">
      <alignment horizontal="center" vertical="center" wrapText="1"/>
    </xf>
    <xf numFmtId="167" fontId="0" fillId="3" borderId="4" xfId="0" applyNumberFormat="1" applyFill="1" applyBorder="1" applyAlignment="1">
      <alignment horizontal="center" vertical="center" wrapText="1"/>
    </xf>
    <xf numFmtId="0" fontId="8" fillId="9" borderId="0" xfId="0" applyFont="1" applyFill="1" applyAlignment="1">
      <alignment horizontal="left" vertical="center" wrapText="1"/>
    </xf>
    <xf numFmtId="0" fontId="11" fillId="0" borderId="0" xfId="0" applyFont="1"/>
    <xf numFmtId="16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169" fontId="0" fillId="3" borderId="4" xfId="0" applyNumberFormat="1" applyFill="1" applyBorder="1" applyAlignment="1">
      <alignment horizontal="center" vertical="center" wrapText="1"/>
    </xf>
    <xf numFmtId="164" fontId="2" fillId="10" borderId="0" xfId="0" applyNumberFormat="1" applyFont="1" applyFill="1" applyAlignment="1">
      <alignment horizontal="center"/>
    </xf>
    <xf numFmtId="4" fontId="2" fillId="1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9" fontId="2" fillId="10" borderId="0" xfId="2" applyFont="1" applyFill="1" applyAlignment="1">
      <alignment horizontal="center"/>
    </xf>
    <xf numFmtId="9" fontId="0" fillId="3" borderId="4" xfId="2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  <xf numFmtId="168" fontId="0" fillId="0" borderId="0" xfId="0" applyNumberFormat="1"/>
    <xf numFmtId="0" fontId="2" fillId="3" borderId="5" xfId="0" applyFont="1" applyFill="1" applyBorder="1" applyAlignment="1">
      <alignment horizontal="left" vertical="center" wrapText="1"/>
    </xf>
    <xf numFmtId="2" fontId="2" fillId="10" borderId="0" xfId="0" applyNumberFormat="1" applyFont="1" applyFill="1" applyAlignment="1">
      <alignment horizontal="center"/>
    </xf>
    <xf numFmtId="0" fontId="2" fillId="6" borderId="6" xfId="0" applyFont="1" applyFill="1" applyBorder="1" applyAlignment="1">
      <alignment horizontal="center" vertical="center" wrapText="1"/>
    </xf>
    <xf numFmtId="0" fontId="2" fillId="10" borderId="0" xfId="0" applyFont="1" applyFill="1"/>
    <xf numFmtId="1" fontId="0" fillId="11" borderId="4" xfId="0" applyNumberFormat="1" applyFill="1" applyBorder="1" applyAlignment="1">
      <alignment horizontal="center" vertical="center" wrapText="1"/>
    </xf>
    <xf numFmtId="2" fontId="0" fillId="11" borderId="4" xfId="0" applyNumberFormat="1" applyFill="1" applyBorder="1" applyAlignment="1">
      <alignment horizontal="center" vertical="center" wrapText="1"/>
    </xf>
    <xf numFmtId="166" fontId="0" fillId="11" borderId="4" xfId="0" applyNumberFormat="1" applyFill="1" applyBorder="1" applyAlignment="1">
      <alignment horizontal="center" vertical="center" wrapText="1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66" fontId="0" fillId="0" borderId="4" xfId="0" applyNumberFormat="1" applyBorder="1" applyAlignment="1" applyProtection="1">
      <alignment horizontal="center" vertical="center" wrapText="1"/>
      <protection locked="0"/>
    </xf>
    <xf numFmtId="166" fontId="0" fillId="5" borderId="4" xfId="0" applyNumberFormat="1" applyFill="1" applyBorder="1" applyAlignment="1" applyProtection="1">
      <alignment horizontal="center" vertical="center" wrapText="1"/>
      <protection locked="0"/>
    </xf>
    <xf numFmtId="166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 wrapText="1"/>
      <protection locked="0"/>
    </xf>
    <xf numFmtId="166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9" fontId="0" fillId="5" borderId="4" xfId="0" applyNumberFormat="1" applyFill="1" applyBorder="1" applyAlignment="1" applyProtection="1">
      <alignment horizontal="center" vertical="center" wrapText="1"/>
      <protection locked="0"/>
    </xf>
    <xf numFmtId="0" fontId="19" fillId="5" borderId="4" xfId="0" applyFont="1" applyFill="1" applyBorder="1" applyAlignment="1" applyProtection="1">
      <alignment horizontal="center" vertical="center" wrapText="1"/>
      <protection locked="0"/>
    </xf>
    <xf numFmtId="0" fontId="20" fillId="0" borderId="0" xfId="0" quotePrefix="1" applyFont="1"/>
    <xf numFmtId="0" fontId="20" fillId="0" borderId="0" xfId="0" applyFont="1"/>
    <xf numFmtId="0" fontId="5" fillId="5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0" xfId="0" applyFont="1"/>
    <xf numFmtId="0" fontId="7" fillId="0" borderId="0" xfId="0" applyFont="1" applyAlignment="1">
      <alignment horizontal="left" vertical="center" wrapText="1"/>
    </xf>
    <xf numFmtId="0" fontId="7" fillId="15" borderId="0" xfId="0" applyFont="1" applyFill="1" applyAlignment="1">
      <alignment horizontal="left" vertical="center" wrapText="1"/>
    </xf>
    <xf numFmtId="0" fontId="7" fillId="12" borderId="0" xfId="0" applyFont="1" applyFill="1" applyAlignment="1">
      <alignment horizontal="left" vertical="center" wrapText="1"/>
    </xf>
    <xf numFmtId="0" fontId="7" fillId="14" borderId="0" xfId="0" applyFont="1" applyFill="1" applyAlignment="1">
      <alignment horizontal="left" vertical="center" wrapText="1"/>
    </xf>
    <xf numFmtId="0" fontId="0" fillId="16" borderId="0" xfId="0" applyFill="1"/>
    <xf numFmtId="0" fontId="23" fillId="16" borderId="0" xfId="0" applyFont="1" applyFill="1"/>
    <xf numFmtId="1" fontId="6" fillId="16" borderId="1" xfId="0" applyNumberFormat="1" applyFont="1" applyFill="1" applyBorder="1"/>
    <xf numFmtId="0" fontId="0" fillId="16" borderId="0" xfId="0" applyFill="1" applyAlignment="1">
      <alignment horizontal="center"/>
    </xf>
    <xf numFmtId="0" fontId="21" fillId="16" borderId="0" xfId="0" applyFont="1" applyFill="1"/>
    <xf numFmtId="1" fontId="26" fillId="16" borderId="1" xfId="0" applyNumberFormat="1" applyFont="1" applyFill="1" applyBorder="1"/>
    <xf numFmtId="0" fontId="22" fillId="16" borderId="0" xfId="0" applyFont="1" applyFill="1"/>
    <xf numFmtId="0" fontId="22" fillId="16" borderId="0" xfId="0" applyFont="1" applyFill="1" applyAlignment="1">
      <alignment horizontal="center"/>
    </xf>
    <xf numFmtId="0" fontId="0" fillId="5" borderId="9" xfId="0" applyFill="1" applyBorder="1" applyAlignment="1" applyProtection="1">
      <alignment horizontal="center" vertical="center" wrapText="1"/>
      <protection locked="0"/>
    </xf>
    <xf numFmtId="10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10" fontId="5" fillId="5" borderId="4" xfId="2" applyNumberFormat="1" applyFont="1" applyFill="1" applyBorder="1" applyAlignment="1" applyProtection="1">
      <alignment horizontal="center" vertical="center" wrapText="1"/>
      <protection locked="0"/>
    </xf>
    <xf numFmtId="0" fontId="4" fillId="1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29" fillId="5" borderId="4" xfId="0" applyFont="1" applyFill="1" applyBorder="1" applyAlignment="1" applyProtection="1">
      <alignment horizontal="left" vertical="center" wrapText="1"/>
      <protection locked="0"/>
    </xf>
    <xf numFmtId="0" fontId="8" fillId="9" borderId="0" xfId="0" applyFont="1" applyFill="1" applyAlignment="1">
      <alignment horizontal="left" vertical="center" wrapText="1"/>
    </xf>
    <xf numFmtId="0" fontId="0" fillId="9" borderId="0" xfId="0" applyFill="1"/>
    <xf numFmtId="0" fontId="9" fillId="9" borderId="0" xfId="0" applyFont="1" applyFill="1"/>
    <xf numFmtId="0" fontId="10" fillId="0" borderId="0" xfId="0" applyFont="1"/>
    <xf numFmtId="0" fontId="0" fillId="0" borderId="0" xfId="0"/>
    <xf numFmtId="0" fontId="18" fillId="9" borderId="0" xfId="0" applyFont="1" applyFill="1" applyAlignment="1">
      <alignment horizontal="left" vertical="center" wrapText="1"/>
    </xf>
    <xf numFmtId="0" fontId="18" fillId="0" borderId="0" xfId="0" applyFont="1"/>
    <xf numFmtId="0" fontId="10" fillId="14" borderId="8" xfId="0" applyFont="1" applyFill="1" applyBorder="1" applyAlignment="1">
      <alignment horizontal="center"/>
    </xf>
    <xf numFmtId="0" fontId="17" fillId="9" borderId="0" xfId="0" applyFont="1" applyFill="1" applyAlignment="1">
      <alignment horizontal="left" vertical="center" wrapText="1"/>
    </xf>
    <xf numFmtId="0" fontId="10" fillId="11" borderId="7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28" fillId="16" borderId="0" xfId="3" applyFont="1" applyFill="1"/>
    <xf numFmtId="0" fontId="7" fillId="0" borderId="0" xfId="0" applyFont="1"/>
    <xf numFmtId="0" fontId="0" fillId="9" borderId="0" xfId="0" applyFill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</cellXfs>
  <cellStyles count="4">
    <cellStyle name="Hyperlinkki" xfId="3" builtinId="8"/>
    <cellStyle name="Normaali" xfId="0" builtinId="0"/>
    <cellStyle name="Pilkku" xfId="1" xr:uid="{00000000-0005-0000-0000-000001000000}"/>
    <cellStyle name="Prosentti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601980</xdr:colOff>
      <xdr:row>0</xdr:row>
      <xdr:rowOff>38100</xdr:rowOff>
    </xdr:from>
    <xdr:to>
      <xdr:col>5</xdr:col>
      <xdr:colOff>273050</xdr:colOff>
      <xdr:row>1</xdr:row>
      <xdr:rowOff>140970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28AD6A15-61E2-49B6-AA37-999E569AE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3810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0</xdr:col>
      <xdr:colOff>1744980</xdr:colOff>
      <xdr:row>0</xdr:row>
      <xdr:rowOff>60960</xdr:rowOff>
    </xdr:from>
    <xdr:to>
      <xdr:col>4</xdr:col>
      <xdr:colOff>492491</xdr:colOff>
      <xdr:row>1</xdr:row>
      <xdr:rowOff>129539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7E2DE2C1-66CE-4B0A-AD24-1087C68C9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4980" y="60960"/>
          <a:ext cx="4851131" cy="426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198120</xdr:colOff>
      <xdr:row>0</xdr:row>
      <xdr:rowOff>76200</xdr:rowOff>
    </xdr:from>
    <xdr:to>
      <xdr:col>7</xdr:col>
      <xdr:colOff>661670</xdr:colOff>
      <xdr:row>1</xdr:row>
      <xdr:rowOff>140970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9BD5E134-C1AF-44F6-82A6-B281EF91A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9620" y="7620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3</xdr:col>
      <xdr:colOff>464017</xdr:colOff>
      <xdr:row>0</xdr:row>
      <xdr:rowOff>99061</xdr:rowOff>
    </xdr:from>
    <xdr:to>
      <xdr:col>7</xdr:col>
      <xdr:colOff>171648</xdr:colOff>
      <xdr:row>1</xdr:row>
      <xdr:rowOff>129540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B66F00AC-D147-6C40-B4B0-E9CF1A206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22017" y="99061"/>
          <a:ext cx="4851131" cy="4267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548640</xdr:colOff>
      <xdr:row>0</xdr:row>
      <xdr:rowOff>0</xdr:rowOff>
    </xdr:from>
    <xdr:to>
      <xdr:col>10</xdr:col>
      <xdr:colOff>21590</xdr:colOff>
      <xdr:row>2</xdr:row>
      <xdr:rowOff>11430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1659095E-B62F-4847-A9AE-868BFD015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02740" y="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5</xdr:col>
      <xdr:colOff>1074420</xdr:colOff>
      <xdr:row>0</xdr:row>
      <xdr:rowOff>38100</xdr:rowOff>
    </xdr:from>
    <xdr:to>
      <xdr:col>9</xdr:col>
      <xdr:colOff>538211</xdr:colOff>
      <xdr:row>2</xdr:row>
      <xdr:rowOff>15239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1EB8EA25-C44B-4C10-A160-BC888BE4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41180" y="38100"/>
          <a:ext cx="4851131" cy="4267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73429</xdr:colOff>
      <xdr:row>0</xdr:row>
      <xdr:rowOff>11083</xdr:rowOff>
    </xdr:from>
    <xdr:to>
      <xdr:col>10</xdr:col>
      <xdr:colOff>536979</xdr:colOff>
      <xdr:row>2</xdr:row>
      <xdr:rowOff>28055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B2D6CEDC-6506-4AE0-9458-E6D0AC046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2369" y="11083"/>
          <a:ext cx="463550" cy="466552"/>
        </a:xfrm>
        <a:prstGeom prst="rect">
          <a:avLst/>
        </a:prstGeom>
      </xdr:spPr>
    </xdr:pic>
    <xdr:clientData/>
  </xdr:twoCellAnchor>
  <xdr:twoCellAnchor editAs="oneCell">
    <xdr:from>
      <xdr:col>3</xdr:col>
      <xdr:colOff>1386840</xdr:colOff>
      <xdr:row>0</xdr:row>
      <xdr:rowOff>15240</xdr:rowOff>
    </xdr:from>
    <xdr:to>
      <xdr:col>10</xdr:col>
      <xdr:colOff>12431</xdr:colOff>
      <xdr:row>1</xdr:row>
      <xdr:rowOff>259079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415FD8B7-67ED-478A-94FE-D59B7F25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0240" y="15240"/>
          <a:ext cx="4851131" cy="4267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</xdr:colOff>
      <xdr:row>0</xdr:row>
      <xdr:rowOff>0</xdr:rowOff>
    </xdr:from>
    <xdr:to>
      <xdr:col>7</xdr:col>
      <xdr:colOff>478790</xdr:colOff>
      <xdr:row>2</xdr:row>
      <xdr:rowOff>64770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EB9E520C-B049-4B57-88A6-22EB52ACB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3</xdr:col>
      <xdr:colOff>403860</xdr:colOff>
      <xdr:row>0</xdr:row>
      <xdr:rowOff>0</xdr:rowOff>
    </xdr:from>
    <xdr:to>
      <xdr:col>7</xdr:col>
      <xdr:colOff>4811</xdr:colOff>
      <xdr:row>2</xdr:row>
      <xdr:rowOff>30479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8754F71E-474E-4B01-99A8-859207F2B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4940" y="0"/>
          <a:ext cx="4851131" cy="4267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441960</xdr:colOff>
      <xdr:row>0</xdr:row>
      <xdr:rowOff>76200</xdr:rowOff>
    </xdr:from>
    <xdr:to>
      <xdr:col>10</xdr:col>
      <xdr:colOff>295910</xdr:colOff>
      <xdr:row>2</xdr:row>
      <xdr:rowOff>57150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1F42B739-6197-4A5B-AE25-F4C36BDCB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3340" y="7620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4</xdr:col>
      <xdr:colOff>548640</xdr:colOff>
      <xdr:row>0</xdr:row>
      <xdr:rowOff>45720</xdr:rowOff>
    </xdr:from>
    <xdr:to>
      <xdr:col>9</xdr:col>
      <xdr:colOff>378191</xdr:colOff>
      <xdr:row>1</xdr:row>
      <xdr:rowOff>175259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10CD9D9B-6BD5-43D4-9FBA-A16EF1431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68440" y="45720"/>
          <a:ext cx="4851131" cy="4267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38100</xdr:rowOff>
    </xdr:from>
    <xdr:to>
      <xdr:col>6</xdr:col>
      <xdr:colOff>730250</xdr:colOff>
      <xdr:row>1</xdr:row>
      <xdr:rowOff>118110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E4CDD832-F4B9-486A-A999-03DBB725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7460" y="3810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2</xdr:col>
      <xdr:colOff>777240</xdr:colOff>
      <xdr:row>0</xdr:row>
      <xdr:rowOff>0</xdr:rowOff>
    </xdr:from>
    <xdr:to>
      <xdr:col>6</xdr:col>
      <xdr:colOff>218171</xdr:colOff>
      <xdr:row>1</xdr:row>
      <xdr:rowOff>45719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DB36810-9700-427E-B21A-4142508D0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57800" y="0"/>
          <a:ext cx="4851131" cy="4267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385849</xdr:colOff>
      <xdr:row>0</xdr:row>
      <xdr:rowOff>0</xdr:rowOff>
    </xdr:from>
    <xdr:to>
      <xdr:col>8</xdr:col>
      <xdr:colOff>239799</xdr:colOff>
      <xdr:row>2</xdr:row>
      <xdr:rowOff>16972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ACC59898-DF40-4FE0-94DF-B43039986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5989" y="0"/>
          <a:ext cx="463550" cy="466552"/>
        </a:xfrm>
        <a:prstGeom prst="rect">
          <a:avLst/>
        </a:prstGeom>
      </xdr:spPr>
    </xdr:pic>
    <xdr:clientData/>
  </xdr:twoCellAnchor>
  <xdr:twoCellAnchor editAs="oneCell">
    <xdr:from>
      <xdr:col>2</xdr:col>
      <xdr:colOff>1539240</xdr:colOff>
      <xdr:row>0</xdr:row>
      <xdr:rowOff>0</xdr:rowOff>
    </xdr:from>
    <xdr:to>
      <xdr:col>7</xdr:col>
      <xdr:colOff>408671</xdr:colOff>
      <xdr:row>1</xdr:row>
      <xdr:rowOff>243839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1314D90B-9E8D-4DFE-8672-CA2ED5634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97680" y="0"/>
          <a:ext cx="4851131" cy="4267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1333500</xdr:colOff>
      <xdr:row>0</xdr:row>
      <xdr:rowOff>0</xdr:rowOff>
    </xdr:from>
    <xdr:to>
      <xdr:col>7</xdr:col>
      <xdr:colOff>356870</xdr:colOff>
      <xdr:row>1</xdr:row>
      <xdr:rowOff>110490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4ECA78C3-6E0C-4362-8849-84358BB0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4580" y="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3</xdr:col>
      <xdr:colOff>243840</xdr:colOff>
      <xdr:row>0</xdr:row>
      <xdr:rowOff>22860</xdr:rowOff>
    </xdr:from>
    <xdr:to>
      <xdr:col>6</xdr:col>
      <xdr:colOff>1284971</xdr:colOff>
      <xdr:row>1</xdr:row>
      <xdr:rowOff>99059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2CDC8F18-3993-4305-A577-AFE442D14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74920" y="22860"/>
          <a:ext cx="4851131" cy="4267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388620</xdr:colOff>
      <xdr:row>0</xdr:row>
      <xdr:rowOff>137160</xdr:rowOff>
    </xdr:from>
    <xdr:to>
      <xdr:col>10</xdr:col>
      <xdr:colOff>242570</xdr:colOff>
      <xdr:row>2</xdr:row>
      <xdr:rowOff>118110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9580AA54-5F21-4990-9584-54F96EE6B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13716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4</xdr:col>
      <xdr:colOff>525780</xdr:colOff>
      <xdr:row>0</xdr:row>
      <xdr:rowOff>137160</xdr:rowOff>
    </xdr:from>
    <xdr:to>
      <xdr:col>9</xdr:col>
      <xdr:colOff>355331</xdr:colOff>
      <xdr:row>2</xdr:row>
      <xdr:rowOff>83819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A82984C-A962-4F98-95F8-60BFFE4B0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45580" y="137160"/>
          <a:ext cx="4851131" cy="4267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876300</xdr:colOff>
      <xdr:row>0</xdr:row>
      <xdr:rowOff>0</xdr:rowOff>
    </xdr:from>
    <xdr:to>
      <xdr:col>10</xdr:col>
      <xdr:colOff>349250</xdr:colOff>
      <xdr:row>2</xdr:row>
      <xdr:rowOff>11430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7CFED459-4AA5-4413-A14A-13FDE9533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0" y="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5</xdr:col>
      <xdr:colOff>1417320</xdr:colOff>
      <xdr:row>0</xdr:row>
      <xdr:rowOff>15240</xdr:rowOff>
    </xdr:from>
    <xdr:to>
      <xdr:col>9</xdr:col>
      <xdr:colOff>881111</xdr:colOff>
      <xdr:row>1</xdr:row>
      <xdr:rowOff>175259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FD06F47E-33B2-4900-9499-E51526533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84080" y="15240"/>
          <a:ext cx="4851131" cy="4267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195349</xdr:colOff>
      <xdr:row>0</xdr:row>
      <xdr:rowOff>0</xdr:rowOff>
    </xdr:from>
    <xdr:to>
      <xdr:col>9</xdr:col>
      <xdr:colOff>49299</xdr:colOff>
      <xdr:row>2</xdr:row>
      <xdr:rowOff>16972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80E9D404-DB09-4091-AB8C-762136165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5089" y="0"/>
          <a:ext cx="463550" cy="466552"/>
        </a:xfrm>
        <a:prstGeom prst="rect">
          <a:avLst/>
        </a:prstGeom>
      </xdr:spPr>
    </xdr:pic>
    <xdr:clientData/>
  </xdr:twoCellAnchor>
  <xdr:twoCellAnchor editAs="oneCell">
    <xdr:from>
      <xdr:col>3</xdr:col>
      <xdr:colOff>640081</xdr:colOff>
      <xdr:row>0</xdr:row>
      <xdr:rowOff>0</xdr:rowOff>
    </xdr:from>
    <xdr:to>
      <xdr:col>8</xdr:col>
      <xdr:colOff>190501</xdr:colOff>
      <xdr:row>1</xdr:row>
      <xdr:rowOff>243839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EE045A10-00E3-4CDB-AE27-32DD13BDF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83481" y="0"/>
          <a:ext cx="4556760" cy="4267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1272540</xdr:colOff>
      <xdr:row>0</xdr:row>
      <xdr:rowOff>0</xdr:rowOff>
    </xdr:from>
    <xdr:to>
      <xdr:col>7</xdr:col>
      <xdr:colOff>295910</xdr:colOff>
      <xdr:row>1</xdr:row>
      <xdr:rowOff>194310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F4FF226D-92C8-4C97-9616-A9E98CFA6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3620" y="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</xdr:colOff>
      <xdr:row>0</xdr:row>
      <xdr:rowOff>30480</xdr:rowOff>
    </xdr:from>
    <xdr:to>
      <xdr:col>6</xdr:col>
      <xdr:colOff>1254491</xdr:colOff>
      <xdr:row>1</xdr:row>
      <xdr:rowOff>190499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1686B6E6-05EF-47F1-8218-5F91515EA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4440" y="30480"/>
          <a:ext cx="4851131" cy="42671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411480</xdr:colOff>
      <xdr:row>0</xdr:row>
      <xdr:rowOff>121920</xdr:rowOff>
    </xdr:from>
    <xdr:to>
      <xdr:col>10</xdr:col>
      <xdr:colOff>265430</xdr:colOff>
      <xdr:row>2</xdr:row>
      <xdr:rowOff>102870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D8141617-E60D-4746-965A-4A1D20E00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2860" y="121920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4</xdr:col>
      <xdr:colOff>541020</xdr:colOff>
      <xdr:row>0</xdr:row>
      <xdr:rowOff>99060</xdr:rowOff>
    </xdr:from>
    <xdr:to>
      <xdr:col>9</xdr:col>
      <xdr:colOff>370571</xdr:colOff>
      <xdr:row>2</xdr:row>
      <xdr:rowOff>45719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ACD0EBD4-0BE7-4091-B0FE-563C668E0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60820" y="99060"/>
          <a:ext cx="4851131" cy="426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hyperlink" Target="https://lucit-my.sharepoint.com/:w:/r/personal/npohtila_lapinamk_fi/_layouts/15/Doc.aspx?sourcedoc=%7B47E8DCC3-3463-48AF-8E59-8298EF44DBE1%7D&amp;file=Ohje%20leikkaamon%20sivuvirtojen%20laskuriin.docx&amp;action=default&amp;mobileredirect=true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AB51"/>
  <sheetViews>
    <sheetView tabSelected="1" workbookViewId="0">
      <pane ySplit="18" topLeftCell="A19" activePane="bottomLeft" state="frozen"/>
      <selection activeCell="D46" sqref="D46"/>
      <selection pane="bottomLeft" activeCell="I9" sqref="I9"/>
    </sheetView>
  </sheetViews>
  <sheetFormatPr defaultRowHeight="14.4" x14ac:dyDescent="0.3"/>
  <cols>
    <col min="1" max="1" width="45" customWidth="1"/>
    <col min="2" max="2" width="13" customWidth="1"/>
    <col min="3" max="3" width="15" customWidth="1"/>
    <col min="4" max="4" width="16" customWidth="1"/>
    <col min="5" max="5" width="11.5546875" bestFit="1" customWidth="1"/>
    <col min="6" max="6" width="12.109375" bestFit="1" customWidth="1"/>
    <col min="7" max="7" width="11.5546875" bestFit="1" customWidth="1"/>
    <col min="8" max="8" width="12.109375" bestFit="1" customWidth="1"/>
    <col min="9" max="9" width="11.5546875" bestFit="1" customWidth="1"/>
    <col min="10" max="10" width="12.109375" bestFit="1" customWidth="1"/>
    <col min="11" max="11" width="11.5546875" bestFit="1" customWidth="1"/>
    <col min="12" max="12" width="12.109375" bestFit="1" customWidth="1"/>
    <col min="13" max="13" width="11.5546875" bestFit="1" customWidth="1"/>
    <col min="14" max="14" width="12.109375" bestFit="1" customWidth="1"/>
    <col min="15" max="24" width="12.109375" customWidth="1"/>
    <col min="25" max="26" width="12" customWidth="1"/>
    <col min="27" max="28" width="10" customWidth="1"/>
  </cols>
  <sheetData>
    <row r="1" spans="1:28" ht="28.2" customHeight="1" x14ac:dyDescent="0.3">
      <c r="A1" s="89" t="s">
        <v>128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</row>
    <row r="2" spans="1:28" ht="42" customHeight="1" x14ac:dyDescent="0.3">
      <c r="A2" s="94" t="s">
        <v>145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8" x14ac:dyDescent="0.3">
      <c r="A3" s="87"/>
      <c r="B3" s="87"/>
      <c r="C3" s="87"/>
    </row>
    <row r="4" spans="1:28" x14ac:dyDescent="0.3">
      <c r="A4" s="86" t="s">
        <v>129</v>
      </c>
      <c r="B4" s="86" t="s">
        <v>6</v>
      </c>
      <c r="C4" s="86" t="s">
        <v>7</v>
      </c>
      <c r="D4" s="5" t="s">
        <v>8</v>
      </c>
    </row>
    <row r="5" spans="1:28" ht="15" customHeight="1" x14ac:dyDescent="0.3">
      <c r="A5" s="52">
        <v>1</v>
      </c>
      <c r="B5" s="53">
        <v>0</v>
      </c>
      <c r="C5" s="53">
        <v>0</v>
      </c>
      <c r="D5" s="6">
        <f>N(B5)+N(C5)</f>
        <v>0</v>
      </c>
    </row>
    <row r="6" spans="1:28" ht="15" customHeight="1" x14ac:dyDescent="0.3">
      <c r="A6" s="52">
        <v>2</v>
      </c>
      <c r="B6" s="53">
        <v>0</v>
      </c>
      <c r="C6" s="53">
        <v>0</v>
      </c>
      <c r="D6" s="6">
        <f>N(B6)+N(C6)</f>
        <v>0</v>
      </c>
    </row>
    <row r="7" spans="1:28" x14ac:dyDescent="0.3">
      <c r="A7" s="52">
        <v>3</v>
      </c>
      <c r="B7" s="53">
        <v>0</v>
      </c>
      <c r="C7" s="53">
        <v>0</v>
      </c>
      <c r="D7" s="6">
        <f>N(B7)+N(C7)</f>
        <v>0</v>
      </c>
    </row>
    <row r="8" spans="1:28" x14ac:dyDescent="0.3">
      <c r="A8" s="52">
        <v>4</v>
      </c>
      <c r="B8" s="53">
        <v>0</v>
      </c>
      <c r="C8" s="53">
        <v>0</v>
      </c>
      <c r="D8" s="6">
        <f>N(B8)+N(C8)</f>
        <v>0</v>
      </c>
    </row>
    <row r="9" spans="1:28" ht="13.8" customHeight="1" x14ac:dyDescent="0.3">
      <c r="A9" s="52">
        <v>5</v>
      </c>
      <c r="B9" s="53">
        <v>0</v>
      </c>
      <c r="C9" s="53">
        <v>0</v>
      </c>
      <c r="D9" s="6">
        <f t="shared" ref="D9:D14" si="0">N(B9)+N(C9)</f>
        <v>0</v>
      </c>
    </row>
    <row r="10" spans="1:28" ht="13.8" customHeight="1" x14ac:dyDescent="0.3">
      <c r="A10" s="52">
        <v>6</v>
      </c>
      <c r="B10" s="53">
        <v>0</v>
      </c>
      <c r="C10" s="53">
        <v>0</v>
      </c>
      <c r="D10" s="6">
        <f t="shared" si="0"/>
        <v>0</v>
      </c>
    </row>
    <row r="11" spans="1:28" ht="13.8" customHeight="1" x14ac:dyDescent="0.3">
      <c r="A11" s="52">
        <v>7</v>
      </c>
      <c r="B11" s="53">
        <v>0</v>
      </c>
      <c r="C11" s="53">
        <v>0</v>
      </c>
      <c r="D11" s="6">
        <f t="shared" si="0"/>
        <v>0</v>
      </c>
    </row>
    <row r="12" spans="1:28" ht="13.8" customHeight="1" x14ac:dyDescent="0.3">
      <c r="A12" s="52">
        <v>8</v>
      </c>
      <c r="B12" s="53">
        <v>0</v>
      </c>
      <c r="C12" s="53">
        <v>0</v>
      </c>
      <c r="D12" s="6">
        <f t="shared" si="0"/>
        <v>0</v>
      </c>
    </row>
    <row r="13" spans="1:28" ht="13.8" customHeight="1" x14ac:dyDescent="0.3">
      <c r="A13" s="52">
        <v>9</v>
      </c>
      <c r="B13" s="53">
        <v>0</v>
      </c>
      <c r="C13" s="53">
        <v>0</v>
      </c>
      <c r="D13" s="6">
        <f t="shared" si="0"/>
        <v>0</v>
      </c>
    </row>
    <row r="14" spans="1:28" ht="13.8" customHeight="1" x14ac:dyDescent="0.3">
      <c r="A14" s="52">
        <v>10</v>
      </c>
      <c r="B14" s="53">
        <v>0</v>
      </c>
      <c r="C14" s="53">
        <v>0</v>
      </c>
      <c r="D14" s="6">
        <f t="shared" si="0"/>
        <v>0</v>
      </c>
    </row>
    <row r="15" spans="1:28" x14ac:dyDescent="0.3">
      <c r="A15" s="7" t="s">
        <v>9</v>
      </c>
      <c r="B15" s="7">
        <f>SUM(B5:B14)</f>
        <v>0</v>
      </c>
      <c r="C15" s="7">
        <f>SUM(C5:C14)</f>
        <v>0</v>
      </c>
      <c r="D15" s="7">
        <f>SUM(D5:D14)</f>
        <v>0</v>
      </c>
    </row>
    <row r="16" spans="1:28" x14ac:dyDescent="0.3">
      <c r="A16" s="67" t="s">
        <v>140</v>
      </c>
      <c r="B16" s="66">
        <v>20</v>
      </c>
      <c r="C16" s="66">
        <v>30</v>
      </c>
    </row>
    <row r="18" spans="1:28" x14ac:dyDescent="0.3">
      <c r="A18" s="14" t="s">
        <v>10</v>
      </c>
      <c r="B18" s="14" t="s">
        <v>134</v>
      </c>
      <c r="C18" s="14" t="s">
        <v>135</v>
      </c>
      <c r="D18" s="14" t="s">
        <v>144</v>
      </c>
      <c r="E18" s="14" t="s">
        <v>11</v>
      </c>
      <c r="F18" s="14" t="s">
        <v>12</v>
      </c>
      <c r="G18" s="14" t="s">
        <v>13</v>
      </c>
      <c r="H18" s="14" t="s">
        <v>14</v>
      </c>
      <c r="I18" s="5" t="s">
        <v>15</v>
      </c>
      <c r="J18" s="5" t="s">
        <v>16</v>
      </c>
      <c r="K18" s="5" t="s">
        <v>17</v>
      </c>
      <c r="L18" s="5" t="s">
        <v>18</v>
      </c>
      <c r="M18" s="5" t="s">
        <v>57</v>
      </c>
      <c r="N18" s="5" t="s">
        <v>58</v>
      </c>
      <c r="O18" s="5" t="s">
        <v>59</v>
      </c>
      <c r="P18" s="5" t="s">
        <v>60</v>
      </c>
      <c r="Q18" s="5" t="s">
        <v>61</v>
      </c>
      <c r="R18" s="5" t="s">
        <v>62</v>
      </c>
      <c r="S18" s="5" t="s">
        <v>63</v>
      </c>
      <c r="T18" s="5" t="s">
        <v>64</v>
      </c>
      <c r="U18" s="5" t="s">
        <v>65</v>
      </c>
      <c r="V18" s="5" t="s">
        <v>66</v>
      </c>
      <c r="W18" s="5" t="s">
        <v>67</v>
      </c>
      <c r="X18" s="5" t="s">
        <v>68</v>
      </c>
      <c r="Y18" s="5" t="s">
        <v>19</v>
      </c>
      <c r="Z18" s="5" t="s">
        <v>20</v>
      </c>
      <c r="AA18" s="5" t="s">
        <v>21</v>
      </c>
      <c r="AB18" s="5" t="s">
        <v>22</v>
      </c>
    </row>
    <row r="19" spans="1:28" ht="28.8" x14ac:dyDescent="0.3">
      <c r="A19" s="88" t="s">
        <v>181</v>
      </c>
      <c r="B19" s="84">
        <v>0.12379999999999999</v>
      </c>
      <c r="C19" s="84">
        <v>9.9000000000000005E-2</v>
      </c>
      <c r="D19" s="53"/>
      <c r="E19" s="15">
        <f>N($B19)*(N($B$5*$B$16)) + N($C19)*(N($C$5*$C$16))</f>
        <v>0</v>
      </c>
      <c r="F19" s="15">
        <f>N($D19)*(N($B$5)+N($C$5))</f>
        <v>0</v>
      </c>
      <c r="G19" s="15">
        <f>N($B19)*(N($B$6*$B$16)) + N($C19)*(N($C$6*$C$16))</f>
        <v>0</v>
      </c>
      <c r="H19" s="15">
        <f>N($D19)*(N($B$6)+N($C$6))</f>
        <v>0</v>
      </c>
      <c r="I19" s="15">
        <f>N($B19)*(N($B$7*$B$16)) + N($C19)*(N($C$7*$C$16))</f>
        <v>0</v>
      </c>
      <c r="J19" s="15">
        <f t="shared" ref="J19:J44" si="1">N($D19)*(N($B$7)+N($C$7))</f>
        <v>0</v>
      </c>
      <c r="K19" s="15">
        <f>N($B19)*(N($B$8*$B$16)) + N($C19)*(N($C$8*$C$16))</f>
        <v>0</v>
      </c>
      <c r="L19" s="15">
        <f t="shared" ref="L19:L44" si="2">N($D19)*(N($B$8)+N($C$8))</f>
        <v>0</v>
      </c>
      <c r="M19" s="15">
        <f>N($B19)*(N($B$9*$B$16)) + N($C19)*(N($C$9*$C$16))</f>
        <v>0</v>
      </c>
      <c r="N19" s="15">
        <f>N($D19)*(N($B$9)+N($C$9))</f>
        <v>0</v>
      </c>
      <c r="O19" s="15">
        <f>N($B19)*(N($B$10*$B$16)) + N($C19)*(N($C$10*$C$16))</f>
        <v>0</v>
      </c>
      <c r="P19" s="15">
        <f>N($D19)*(N($B$10)+N($C$10))</f>
        <v>0</v>
      </c>
      <c r="Q19" s="15">
        <f>N($B19)*(N($B$11*$B$16)) + N($C19)*(N($C$11*$C$16))</f>
        <v>0</v>
      </c>
      <c r="R19" s="15">
        <f>N($D19)*(N($B$11)+N($C$11))</f>
        <v>0</v>
      </c>
      <c r="S19" s="15">
        <f>N($B19)*(N($B$12*$B$16)) + N($C19)*(N($C$12*$C$16))</f>
        <v>0</v>
      </c>
      <c r="T19" s="15">
        <f>N($D19)*(N($B$12)+N($C$12))</f>
        <v>0</v>
      </c>
      <c r="U19" s="15">
        <f>N($B19)*(N($B$13*$B$16)) + N($C19)*(N($C$13*$C$16))</f>
        <v>0</v>
      </c>
      <c r="V19" s="15">
        <f>N($D19)*(N($B$13)+N($C$13))</f>
        <v>0</v>
      </c>
      <c r="W19" s="15">
        <f>N($B19)*(N($B$14*$B$16)) + N($C19)*(N($C$14*$C$16))</f>
        <v>0</v>
      </c>
      <c r="X19" s="15">
        <f>N($D19)*(N($B$14)+N($C$14))</f>
        <v>0</v>
      </c>
      <c r="Y19" s="8">
        <f>SUM(E19,G19,I19,K19,M19,O19,Q19,S19,U19,W19)</f>
        <v>0</v>
      </c>
      <c r="Z19" s="8">
        <f>SUM(F19,H19,J19,L19,N19,P19,R19,T19,V19,X19)</f>
        <v>0</v>
      </c>
      <c r="AA19" s="8">
        <f>IF($D$15=0,0,N(Y19)/$D$15)</f>
        <v>0</v>
      </c>
      <c r="AB19" s="8">
        <f>IF($D$15=0,0,N(Z19)/$D$15)</f>
        <v>0</v>
      </c>
    </row>
    <row r="20" spans="1:28" x14ac:dyDescent="0.3">
      <c r="A20" s="88" t="s">
        <v>130</v>
      </c>
      <c r="B20" s="85">
        <v>0.1047</v>
      </c>
      <c r="C20" s="85">
        <v>8.3699999999999997E-2</v>
      </c>
      <c r="D20" s="53"/>
      <c r="E20" s="15">
        <f t="shared" ref="E20:E44" si="3">N($B20)*(N($B$5*$B$16)) + N($C20)*(N($C$5*$C$16))</f>
        <v>0</v>
      </c>
      <c r="F20" s="15">
        <f t="shared" ref="F20:F44" si="4">N($D20)*(N($B$5)+N($C$5))</f>
        <v>0</v>
      </c>
      <c r="G20" s="15">
        <f t="shared" ref="G20:G44" si="5">N($B20)*(N($B$6*$B$16)) + N($C20)*(N($C$6*$C$16))</f>
        <v>0</v>
      </c>
      <c r="H20" s="15">
        <f t="shared" ref="H20:H44" si="6">N($D20)*(N($B$6)+N($C$6))</f>
        <v>0</v>
      </c>
      <c r="I20" s="15">
        <f t="shared" ref="I20:I44" si="7">N($B20)*(N($B$7*$B$16)) + N($C20)*(N($C$7*$C$16))</f>
        <v>0</v>
      </c>
      <c r="J20" s="15">
        <f t="shared" si="1"/>
        <v>0</v>
      </c>
      <c r="K20" s="15">
        <f t="shared" ref="K20:K44" si="8">N($B20)*(N($B$8*$B$16)) + N($C20)*(N($C$8*$C$16))</f>
        <v>0</v>
      </c>
      <c r="L20" s="15">
        <f t="shared" si="2"/>
        <v>0</v>
      </c>
      <c r="M20" s="15">
        <f t="shared" ref="M20:M44" si="9">N($B20)*(N($B$9*$B$16)) + N($C20)*(N($C$9*$C$16))</f>
        <v>0</v>
      </c>
      <c r="N20" s="15">
        <f t="shared" ref="N20:N43" si="10">N($D20)*(N($B$9)+N($C$9))</f>
        <v>0</v>
      </c>
      <c r="O20" s="15">
        <f t="shared" ref="O20:O44" si="11">N($B20)*(N($B$10*$B$16)) + N($C20)*(N($C$10*$C$16))</f>
        <v>0</v>
      </c>
      <c r="P20" s="15">
        <f t="shared" ref="P20:P44" si="12">N($D20)*(N($B$10)+N($C$10))</f>
        <v>0</v>
      </c>
      <c r="Q20" s="15">
        <f t="shared" ref="Q20:Q44" si="13">N($B20)*(N($B$11*$B$16)) + N($C20)*(N($C$11*$C$16))</f>
        <v>0</v>
      </c>
      <c r="R20" s="15">
        <f t="shared" ref="R20:R44" si="14">N($D20)*(N($B$11)+N($C$11))</f>
        <v>0</v>
      </c>
      <c r="S20" s="15">
        <f t="shared" ref="S20:S44" si="15">N($B20)*(N($B$12*$B$16)) + N($C20)*(N($C$12*$C$16))</f>
        <v>0</v>
      </c>
      <c r="T20" s="15">
        <f t="shared" ref="T20:T44" si="16">N($D20)*(N($B$12)+N($C$12))</f>
        <v>0</v>
      </c>
      <c r="U20" s="15">
        <f t="shared" ref="U20:U44" si="17">N($B20)*(N($B$13*$B$16)) + N($C20)*(N($C$13*$C$16))</f>
        <v>0</v>
      </c>
      <c r="V20" s="15">
        <f t="shared" ref="V20:V44" si="18">N($D20)*(N($B$13)+N($C$13))</f>
        <v>0</v>
      </c>
      <c r="W20" s="15">
        <f t="shared" ref="W20:W44" si="19">N($B20)*(N($B$14*$B$16)) + N($C20)*(N($C$14*$C$16))</f>
        <v>0</v>
      </c>
      <c r="X20" s="15">
        <f t="shared" ref="X20:X44" si="20">N($D20)*(N($B$14)+N($C$14))</f>
        <v>0</v>
      </c>
      <c r="Y20" s="8">
        <f t="shared" ref="Y20:Y44" si="21">SUM(E20,G20,I20,K20,M20,O20,Q20,S20,U20,W20)</f>
        <v>0</v>
      </c>
      <c r="Z20" s="8">
        <f t="shared" ref="Z20:Z44" si="22">SUM(F20,H20,J20,L20,N20,P20,R20,T20,V20,X20)</f>
        <v>0</v>
      </c>
      <c r="AA20" s="8">
        <f t="shared" ref="AA20:AA45" si="23">IF($D$15=0,0,N(Y20)/$D$15)</f>
        <v>0</v>
      </c>
      <c r="AB20" s="8">
        <f t="shared" ref="AB20:AB44" si="24">IF($D$15=0,0,N(Z20)/$D$15)</f>
        <v>0</v>
      </c>
    </row>
    <row r="21" spans="1:28" x14ac:dyDescent="0.3">
      <c r="A21" s="88" t="s">
        <v>131</v>
      </c>
      <c r="B21" s="85">
        <v>1.4200000000000001E-2</v>
      </c>
      <c r="C21" s="85">
        <v>1.1299999999999999E-2</v>
      </c>
      <c r="D21" s="53"/>
      <c r="E21" s="15">
        <f>N($B21)*(N($B$5*$B$16)) + N($C21)*(N($C$5*$C$16))</f>
        <v>0</v>
      </c>
      <c r="F21" s="15">
        <f t="shared" si="4"/>
        <v>0</v>
      </c>
      <c r="G21" s="15">
        <f t="shared" si="5"/>
        <v>0</v>
      </c>
      <c r="H21" s="15">
        <f t="shared" si="6"/>
        <v>0</v>
      </c>
      <c r="I21" s="15">
        <f t="shared" si="7"/>
        <v>0</v>
      </c>
      <c r="J21" s="15">
        <f t="shared" si="1"/>
        <v>0</v>
      </c>
      <c r="K21" s="15">
        <f t="shared" si="8"/>
        <v>0</v>
      </c>
      <c r="L21" s="15">
        <f t="shared" si="2"/>
        <v>0</v>
      </c>
      <c r="M21" s="15">
        <f t="shared" si="9"/>
        <v>0</v>
      </c>
      <c r="N21" s="15">
        <f t="shared" si="10"/>
        <v>0</v>
      </c>
      <c r="O21" s="15">
        <f t="shared" si="11"/>
        <v>0</v>
      </c>
      <c r="P21" s="15">
        <f t="shared" si="12"/>
        <v>0</v>
      </c>
      <c r="Q21" s="15">
        <f t="shared" si="13"/>
        <v>0</v>
      </c>
      <c r="R21" s="15">
        <f t="shared" si="14"/>
        <v>0</v>
      </c>
      <c r="S21" s="15">
        <f t="shared" si="15"/>
        <v>0</v>
      </c>
      <c r="T21" s="15">
        <f t="shared" si="16"/>
        <v>0</v>
      </c>
      <c r="U21" s="15">
        <f t="shared" si="17"/>
        <v>0</v>
      </c>
      <c r="V21" s="15">
        <f t="shared" si="18"/>
        <v>0</v>
      </c>
      <c r="W21" s="15">
        <f t="shared" si="19"/>
        <v>0</v>
      </c>
      <c r="X21" s="15">
        <f t="shared" si="20"/>
        <v>0</v>
      </c>
      <c r="Y21" s="8">
        <f t="shared" si="21"/>
        <v>0</v>
      </c>
      <c r="Z21" s="8">
        <f t="shared" si="22"/>
        <v>0</v>
      </c>
      <c r="AA21" s="8">
        <f t="shared" si="23"/>
        <v>0</v>
      </c>
      <c r="AB21" s="8">
        <f t="shared" si="24"/>
        <v>0</v>
      </c>
    </row>
    <row r="22" spans="1:28" x14ac:dyDescent="0.3">
      <c r="A22" s="88" t="s">
        <v>132</v>
      </c>
      <c r="B22" s="85">
        <v>2.0999999999999999E-3</v>
      </c>
      <c r="C22" s="85">
        <v>2.0999999999999999E-3</v>
      </c>
      <c r="D22" s="53"/>
      <c r="E22" s="15">
        <f t="shared" si="3"/>
        <v>0</v>
      </c>
      <c r="F22" s="15">
        <f t="shared" si="4"/>
        <v>0</v>
      </c>
      <c r="G22" s="15">
        <f t="shared" si="5"/>
        <v>0</v>
      </c>
      <c r="H22" s="15">
        <f t="shared" si="6"/>
        <v>0</v>
      </c>
      <c r="I22" s="15">
        <f t="shared" si="7"/>
        <v>0</v>
      </c>
      <c r="J22" s="15">
        <f t="shared" si="1"/>
        <v>0</v>
      </c>
      <c r="K22" s="15">
        <f t="shared" si="8"/>
        <v>0</v>
      </c>
      <c r="L22" s="15">
        <f t="shared" si="2"/>
        <v>0</v>
      </c>
      <c r="M22" s="15">
        <f t="shared" si="9"/>
        <v>0</v>
      </c>
      <c r="N22" s="15">
        <f t="shared" si="10"/>
        <v>0</v>
      </c>
      <c r="O22" s="15">
        <f t="shared" si="11"/>
        <v>0</v>
      </c>
      <c r="P22" s="15">
        <f t="shared" si="12"/>
        <v>0</v>
      </c>
      <c r="Q22" s="15">
        <f t="shared" si="13"/>
        <v>0</v>
      </c>
      <c r="R22" s="15">
        <f t="shared" si="14"/>
        <v>0</v>
      </c>
      <c r="S22" s="15">
        <f t="shared" si="15"/>
        <v>0</v>
      </c>
      <c r="T22" s="15">
        <f t="shared" si="16"/>
        <v>0</v>
      </c>
      <c r="U22" s="15">
        <f t="shared" si="17"/>
        <v>0</v>
      </c>
      <c r="V22" s="15">
        <f t="shared" si="18"/>
        <v>0</v>
      </c>
      <c r="W22" s="15">
        <f t="shared" si="19"/>
        <v>0</v>
      </c>
      <c r="X22" s="15">
        <f t="shared" si="20"/>
        <v>0</v>
      </c>
      <c r="Y22" s="8">
        <f t="shared" si="21"/>
        <v>0</v>
      </c>
      <c r="Z22" s="8">
        <f t="shared" si="22"/>
        <v>0</v>
      </c>
      <c r="AA22" s="8">
        <f t="shared" si="23"/>
        <v>0</v>
      </c>
      <c r="AB22" s="8">
        <f t="shared" si="24"/>
        <v>0</v>
      </c>
    </row>
    <row r="23" spans="1:28" x14ac:dyDescent="0.3">
      <c r="A23" s="88" t="s">
        <v>133</v>
      </c>
      <c r="B23" s="85">
        <v>9.4999999999999998E-3</v>
      </c>
      <c r="C23" s="85">
        <v>9.4999999999999998E-3</v>
      </c>
      <c r="D23" s="53"/>
      <c r="E23" s="15">
        <f>N($B23)*(N($B$5*$B$16)) + N($C23)*(N($C$5*$C$16))</f>
        <v>0</v>
      </c>
      <c r="F23" s="15">
        <f t="shared" si="4"/>
        <v>0</v>
      </c>
      <c r="G23" s="15">
        <f t="shared" si="5"/>
        <v>0</v>
      </c>
      <c r="H23" s="15">
        <f t="shared" si="6"/>
        <v>0</v>
      </c>
      <c r="I23" s="15">
        <f t="shared" si="7"/>
        <v>0</v>
      </c>
      <c r="J23" s="15">
        <f t="shared" si="1"/>
        <v>0</v>
      </c>
      <c r="K23" s="15">
        <f t="shared" si="8"/>
        <v>0</v>
      </c>
      <c r="L23" s="15">
        <f t="shared" si="2"/>
        <v>0</v>
      </c>
      <c r="M23" s="15">
        <f t="shared" si="9"/>
        <v>0</v>
      </c>
      <c r="N23" s="15">
        <f t="shared" si="10"/>
        <v>0</v>
      </c>
      <c r="O23" s="15">
        <f t="shared" si="11"/>
        <v>0</v>
      </c>
      <c r="P23" s="15">
        <f t="shared" si="12"/>
        <v>0</v>
      </c>
      <c r="Q23" s="15">
        <f t="shared" si="13"/>
        <v>0</v>
      </c>
      <c r="R23" s="15">
        <f t="shared" si="14"/>
        <v>0</v>
      </c>
      <c r="S23" s="15">
        <f t="shared" si="15"/>
        <v>0</v>
      </c>
      <c r="T23" s="15">
        <f t="shared" si="16"/>
        <v>0</v>
      </c>
      <c r="U23" s="15">
        <f t="shared" si="17"/>
        <v>0</v>
      </c>
      <c r="V23" s="15">
        <f t="shared" si="18"/>
        <v>0</v>
      </c>
      <c r="W23" s="15">
        <f t="shared" si="19"/>
        <v>0</v>
      </c>
      <c r="X23" s="15">
        <f t="shared" si="20"/>
        <v>0</v>
      </c>
      <c r="Y23" s="8">
        <f t="shared" si="21"/>
        <v>0</v>
      </c>
      <c r="Z23" s="8">
        <f t="shared" si="22"/>
        <v>0</v>
      </c>
      <c r="AA23" s="8">
        <f t="shared" si="23"/>
        <v>0</v>
      </c>
      <c r="AB23" s="8">
        <f t="shared" si="24"/>
        <v>0</v>
      </c>
    </row>
    <row r="24" spans="1:28" x14ac:dyDescent="0.3">
      <c r="A24" s="88" t="s">
        <v>182</v>
      </c>
      <c r="B24" s="85">
        <v>0.01</v>
      </c>
      <c r="C24" s="85">
        <v>1.4999999999999999E-2</v>
      </c>
      <c r="D24" s="53"/>
      <c r="E24" s="15">
        <f t="shared" si="3"/>
        <v>0</v>
      </c>
      <c r="F24" s="15">
        <f>N($D24)*(N($B$5)+N($C$5))</f>
        <v>0</v>
      </c>
      <c r="G24" s="15">
        <f t="shared" si="5"/>
        <v>0</v>
      </c>
      <c r="H24" s="15">
        <f t="shared" si="6"/>
        <v>0</v>
      </c>
      <c r="I24" s="15">
        <f t="shared" si="7"/>
        <v>0</v>
      </c>
      <c r="J24" s="15">
        <f t="shared" si="1"/>
        <v>0</v>
      </c>
      <c r="K24" s="15">
        <f t="shared" si="8"/>
        <v>0</v>
      </c>
      <c r="L24" s="15">
        <f t="shared" si="2"/>
        <v>0</v>
      </c>
      <c r="M24" s="15">
        <f t="shared" si="9"/>
        <v>0</v>
      </c>
      <c r="N24" s="15">
        <f t="shared" si="10"/>
        <v>0</v>
      </c>
      <c r="O24" s="15">
        <f t="shared" si="11"/>
        <v>0</v>
      </c>
      <c r="P24" s="15">
        <f t="shared" si="12"/>
        <v>0</v>
      </c>
      <c r="Q24" s="15">
        <f t="shared" si="13"/>
        <v>0</v>
      </c>
      <c r="R24" s="15">
        <f t="shared" si="14"/>
        <v>0</v>
      </c>
      <c r="S24" s="15">
        <f t="shared" si="15"/>
        <v>0</v>
      </c>
      <c r="T24" s="15">
        <f t="shared" si="16"/>
        <v>0</v>
      </c>
      <c r="U24" s="15">
        <f t="shared" si="17"/>
        <v>0</v>
      </c>
      <c r="V24" s="15">
        <f t="shared" si="18"/>
        <v>0</v>
      </c>
      <c r="W24" s="15">
        <f t="shared" si="19"/>
        <v>0</v>
      </c>
      <c r="X24" s="15">
        <f t="shared" si="20"/>
        <v>0</v>
      </c>
      <c r="Y24" s="8">
        <f t="shared" si="21"/>
        <v>0</v>
      </c>
      <c r="Z24" s="8">
        <f t="shared" si="22"/>
        <v>0</v>
      </c>
      <c r="AA24" s="8">
        <f t="shared" si="23"/>
        <v>0</v>
      </c>
      <c r="AB24" s="8">
        <f t="shared" si="24"/>
        <v>0</v>
      </c>
    </row>
    <row r="25" spans="1:28" x14ac:dyDescent="0.3">
      <c r="A25" s="88" t="s">
        <v>183</v>
      </c>
      <c r="B25" s="85">
        <v>8.6E-3</v>
      </c>
      <c r="C25" s="85">
        <v>1.3599999999999999E-2</v>
      </c>
      <c r="D25" s="53"/>
      <c r="E25" s="15">
        <f>N($B25)*(N($B$5*$B$16)) + N($C25)*(N($C$5*$C$16))</f>
        <v>0</v>
      </c>
      <c r="F25" s="15">
        <f>N($D25)*(N($B$5)+N($C$5))</f>
        <v>0</v>
      </c>
      <c r="G25" s="15">
        <f t="shared" si="5"/>
        <v>0</v>
      </c>
      <c r="H25" s="15">
        <f t="shared" si="6"/>
        <v>0</v>
      </c>
      <c r="I25" s="15">
        <f t="shared" si="7"/>
        <v>0</v>
      </c>
      <c r="J25" s="15">
        <f t="shared" si="1"/>
        <v>0</v>
      </c>
      <c r="K25" s="15">
        <f t="shared" si="8"/>
        <v>0</v>
      </c>
      <c r="L25" s="15">
        <f t="shared" si="2"/>
        <v>0</v>
      </c>
      <c r="M25" s="15">
        <f t="shared" si="9"/>
        <v>0</v>
      </c>
      <c r="N25" s="15">
        <f t="shared" si="10"/>
        <v>0</v>
      </c>
      <c r="O25" s="15">
        <f t="shared" si="11"/>
        <v>0</v>
      </c>
      <c r="P25" s="15">
        <f t="shared" si="12"/>
        <v>0</v>
      </c>
      <c r="Q25" s="15">
        <f t="shared" si="13"/>
        <v>0</v>
      </c>
      <c r="R25" s="15">
        <f t="shared" si="14"/>
        <v>0</v>
      </c>
      <c r="S25" s="15">
        <f t="shared" si="15"/>
        <v>0</v>
      </c>
      <c r="T25" s="15">
        <f t="shared" si="16"/>
        <v>0</v>
      </c>
      <c r="U25" s="15">
        <f t="shared" si="17"/>
        <v>0</v>
      </c>
      <c r="V25" s="15">
        <f t="shared" si="18"/>
        <v>0</v>
      </c>
      <c r="W25" s="15">
        <f t="shared" si="19"/>
        <v>0</v>
      </c>
      <c r="X25" s="15">
        <f t="shared" si="20"/>
        <v>0</v>
      </c>
      <c r="Y25" s="8">
        <f t="shared" si="21"/>
        <v>0</v>
      </c>
      <c r="Z25" s="8">
        <f t="shared" si="22"/>
        <v>0</v>
      </c>
      <c r="AA25" s="8">
        <f t="shared" si="23"/>
        <v>0</v>
      </c>
      <c r="AB25" s="8">
        <f t="shared" si="24"/>
        <v>0</v>
      </c>
    </row>
    <row r="26" spans="1:28" x14ac:dyDescent="0.3">
      <c r="A26" s="88" t="s">
        <v>180</v>
      </c>
      <c r="B26" s="85">
        <v>1.6999999999999999E-3</v>
      </c>
      <c r="C26" s="85">
        <v>1.4E-3</v>
      </c>
      <c r="D26" s="63"/>
      <c r="E26" s="15">
        <f t="shared" si="3"/>
        <v>0</v>
      </c>
      <c r="F26" s="15">
        <f t="shared" si="4"/>
        <v>0</v>
      </c>
      <c r="G26" s="15">
        <f t="shared" si="5"/>
        <v>0</v>
      </c>
      <c r="H26" s="15">
        <f t="shared" si="6"/>
        <v>0</v>
      </c>
      <c r="I26" s="15">
        <f t="shared" si="7"/>
        <v>0</v>
      </c>
      <c r="J26" s="15">
        <f t="shared" si="1"/>
        <v>0</v>
      </c>
      <c r="K26" s="15">
        <f t="shared" si="8"/>
        <v>0</v>
      </c>
      <c r="L26" s="15">
        <f t="shared" si="2"/>
        <v>0</v>
      </c>
      <c r="M26" s="15">
        <f t="shared" si="9"/>
        <v>0</v>
      </c>
      <c r="N26" s="15">
        <f t="shared" si="10"/>
        <v>0</v>
      </c>
      <c r="O26" s="15">
        <f t="shared" si="11"/>
        <v>0</v>
      </c>
      <c r="P26" s="15">
        <f t="shared" si="12"/>
        <v>0</v>
      </c>
      <c r="Q26" s="15">
        <f t="shared" si="13"/>
        <v>0</v>
      </c>
      <c r="R26" s="15">
        <f t="shared" si="14"/>
        <v>0</v>
      </c>
      <c r="S26" s="15">
        <f t="shared" si="15"/>
        <v>0</v>
      </c>
      <c r="T26" s="15">
        <f t="shared" si="16"/>
        <v>0</v>
      </c>
      <c r="U26" s="15">
        <f t="shared" si="17"/>
        <v>0</v>
      </c>
      <c r="V26" s="15">
        <f t="shared" si="18"/>
        <v>0</v>
      </c>
      <c r="W26" s="15">
        <f t="shared" si="19"/>
        <v>0</v>
      </c>
      <c r="X26" s="15">
        <f t="shared" si="20"/>
        <v>0</v>
      </c>
      <c r="Y26" s="8">
        <f t="shared" si="21"/>
        <v>0</v>
      </c>
      <c r="Z26" s="8">
        <f t="shared" si="22"/>
        <v>0</v>
      </c>
      <c r="AA26" s="8">
        <f t="shared" si="23"/>
        <v>0</v>
      </c>
      <c r="AB26" s="8">
        <f t="shared" si="24"/>
        <v>0</v>
      </c>
    </row>
    <row r="27" spans="1:28" x14ac:dyDescent="0.3">
      <c r="A27" s="88" t="s">
        <v>174</v>
      </c>
      <c r="B27" s="85"/>
      <c r="C27" s="85"/>
      <c r="D27" s="63"/>
      <c r="E27" s="15">
        <f t="shared" si="3"/>
        <v>0</v>
      </c>
      <c r="F27" s="15">
        <f t="shared" si="4"/>
        <v>0</v>
      </c>
      <c r="G27" s="15">
        <f t="shared" si="5"/>
        <v>0</v>
      </c>
      <c r="H27" s="15">
        <f t="shared" si="6"/>
        <v>0</v>
      </c>
      <c r="I27" s="15">
        <f t="shared" si="7"/>
        <v>0</v>
      </c>
      <c r="J27" s="15">
        <f t="shared" si="1"/>
        <v>0</v>
      </c>
      <c r="K27" s="15">
        <f t="shared" si="8"/>
        <v>0</v>
      </c>
      <c r="L27" s="15">
        <f t="shared" si="2"/>
        <v>0</v>
      </c>
      <c r="M27" s="15">
        <f t="shared" si="9"/>
        <v>0</v>
      </c>
      <c r="N27" s="15">
        <f t="shared" si="10"/>
        <v>0</v>
      </c>
      <c r="O27" s="15">
        <f t="shared" si="11"/>
        <v>0</v>
      </c>
      <c r="P27" s="15">
        <f t="shared" si="12"/>
        <v>0</v>
      </c>
      <c r="Q27" s="15">
        <f t="shared" si="13"/>
        <v>0</v>
      </c>
      <c r="R27" s="15">
        <f t="shared" si="14"/>
        <v>0</v>
      </c>
      <c r="S27" s="15">
        <f t="shared" si="15"/>
        <v>0</v>
      </c>
      <c r="T27" s="15">
        <f t="shared" si="16"/>
        <v>0</v>
      </c>
      <c r="U27" s="15">
        <f t="shared" si="17"/>
        <v>0</v>
      </c>
      <c r="V27" s="15">
        <f t="shared" si="18"/>
        <v>0</v>
      </c>
      <c r="W27" s="15">
        <f t="shared" si="19"/>
        <v>0</v>
      </c>
      <c r="X27" s="15">
        <f t="shared" si="20"/>
        <v>0</v>
      </c>
      <c r="Y27" s="8">
        <f t="shared" si="21"/>
        <v>0</v>
      </c>
      <c r="Z27" s="8">
        <f t="shared" si="22"/>
        <v>0</v>
      </c>
      <c r="AA27" s="8">
        <f t="shared" si="23"/>
        <v>0</v>
      </c>
      <c r="AB27" s="8">
        <f t="shared" si="24"/>
        <v>0</v>
      </c>
    </row>
    <row r="28" spans="1:28" x14ac:dyDescent="0.3">
      <c r="A28" s="88" t="s">
        <v>175</v>
      </c>
      <c r="B28" s="85"/>
      <c r="C28" s="85"/>
      <c r="D28" s="63"/>
      <c r="E28" s="15">
        <f t="shared" si="3"/>
        <v>0</v>
      </c>
      <c r="F28" s="15">
        <f t="shared" si="4"/>
        <v>0</v>
      </c>
      <c r="G28" s="15">
        <f t="shared" si="5"/>
        <v>0</v>
      </c>
      <c r="H28" s="15">
        <f t="shared" si="6"/>
        <v>0</v>
      </c>
      <c r="I28" s="15">
        <f t="shared" si="7"/>
        <v>0</v>
      </c>
      <c r="J28" s="15">
        <f t="shared" si="1"/>
        <v>0</v>
      </c>
      <c r="K28" s="15">
        <f t="shared" si="8"/>
        <v>0</v>
      </c>
      <c r="L28" s="15">
        <f t="shared" si="2"/>
        <v>0</v>
      </c>
      <c r="M28" s="15">
        <f t="shared" si="9"/>
        <v>0</v>
      </c>
      <c r="N28" s="15">
        <f t="shared" si="10"/>
        <v>0</v>
      </c>
      <c r="O28" s="15">
        <f t="shared" si="11"/>
        <v>0</v>
      </c>
      <c r="P28" s="15">
        <f t="shared" si="12"/>
        <v>0</v>
      </c>
      <c r="Q28" s="15">
        <f t="shared" si="13"/>
        <v>0</v>
      </c>
      <c r="R28" s="15">
        <f t="shared" si="14"/>
        <v>0</v>
      </c>
      <c r="S28" s="15">
        <f t="shared" si="15"/>
        <v>0</v>
      </c>
      <c r="T28" s="15">
        <f t="shared" si="16"/>
        <v>0</v>
      </c>
      <c r="U28" s="15">
        <f t="shared" si="17"/>
        <v>0</v>
      </c>
      <c r="V28" s="15">
        <f t="shared" si="18"/>
        <v>0</v>
      </c>
      <c r="W28" s="15">
        <f t="shared" si="19"/>
        <v>0</v>
      </c>
      <c r="X28" s="15">
        <f t="shared" si="20"/>
        <v>0</v>
      </c>
      <c r="Y28" s="8">
        <f t="shared" si="21"/>
        <v>0</v>
      </c>
      <c r="Z28" s="8">
        <f t="shared" si="22"/>
        <v>0</v>
      </c>
      <c r="AA28" s="8">
        <f t="shared" si="23"/>
        <v>0</v>
      </c>
      <c r="AB28" s="8">
        <f t="shared" si="24"/>
        <v>0</v>
      </c>
    </row>
    <row r="29" spans="1:28" x14ac:dyDescent="0.3">
      <c r="A29" s="88" t="s">
        <v>176</v>
      </c>
      <c r="B29" s="85"/>
      <c r="C29" s="85"/>
      <c r="D29" s="63"/>
      <c r="E29" s="15">
        <f t="shared" si="3"/>
        <v>0</v>
      </c>
      <c r="F29" s="15">
        <f t="shared" si="4"/>
        <v>0</v>
      </c>
      <c r="G29" s="15">
        <f t="shared" si="5"/>
        <v>0</v>
      </c>
      <c r="H29" s="15">
        <f t="shared" si="6"/>
        <v>0</v>
      </c>
      <c r="I29" s="15">
        <f t="shared" si="7"/>
        <v>0</v>
      </c>
      <c r="J29" s="15">
        <f t="shared" si="1"/>
        <v>0</v>
      </c>
      <c r="K29" s="15">
        <f t="shared" si="8"/>
        <v>0</v>
      </c>
      <c r="L29" s="15">
        <f t="shared" si="2"/>
        <v>0</v>
      </c>
      <c r="M29" s="15">
        <f t="shared" si="9"/>
        <v>0</v>
      </c>
      <c r="N29" s="15">
        <f t="shared" si="10"/>
        <v>0</v>
      </c>
      <c r="O29" s="15">
        <f t="shared" si="11"/>
        <v>0</v>
      </c>
      <c r="P29" s="15">
        <f t="shared" si="12"/>
        <v>0</v>
      </c>
      <c r="Q29" s="15">
        <f t="shared" si="13"/>
        <v>0</v>
      </c>
      <c r="R29" s="15">
        <f t="shared" si="14"/>
        <v>0</v>
      </c>
      <c r="S29" s="15">
        <f t="shared" si="15"/>
        <v>0</v>
      </c>
      <c r="T29" s="15">
        <f t="shared" si="16"/>
        <v>0</v>
      </c>
      <c r="U29" s="15">
        <f t="shared" si="17"/>
        <v>0</v>
      </c>
      <c r="V29" s="15">
        <f t="shared" si="18"/>
        <v>0</v>
      </c>
      <c r="W29" s="15">
        <f t="shared" si="19"/>
        <v>0</v>
      </c>
      <c r="X29" s="15">
        <f t="shared" si="20"/>
        <v>0</v>
      </c>
      <c r="Y29" s="8">
        <f>SUM(E29,G29,I29,K29,M29,O29,Q29,S29,U29,W29)</f>
        <v>0</v>
      </c>
      <c r="Z29" s="8">
        <f t="shared" ref="Z29" si="25">SUM(F29,H29,J29,L29,N29,P29,R29,T29,V29,X29)</f>
        <v>0</v>
      </c>
      <c r="AA29" s="8">
        <f t="shared" ref="AA29" si="26">IF($D$15=0,0,N(Y29)/$D$15)</f>
        <v>0</v>
      </c>
      <c r="AB29" s="8">
        <f t="shared" ref="AB29" si="27">IF($D$15=0,0,N(Z29)/$D$15)</f>
        <v>0</v>
      </c>
    </row>
    <row r="30" spans="1:28" x14ac:dyDescent="0.3">
      <c r="A30" s="88" t="s">
        <v>178</v>
      </c>
      <c r="B30" s="85"/>
      <c r="C30" s="85"/>
      <c r="D30" s="63"/>
      <c r="E30" s="15">
        <f t="shared" si="3"/>
        <v>0</v>
      </c>
      <c r="F30" s="15">
        <f t="shared" si="4"/>
        <v>0</v>
      </c>
      <c r="G30" s="15">
        <f t="shared" si="5"/>
        <v>0</v>
      </c>
      <c r="H30" s="15">
        <f t="shared" si="6"/>
        <v>0</v>
      </c>
      <c r="I30" s="15">
        <f t="shared" si="7"/>
        <v>0</v>
      </c>
      <c r="J30" s="15">
        <f t="shared" si="1"/>
        <v>0</v>
      </c>
      <c r="K30" s="15">
        <f t="shared" si="8"/>
        <v>0</v>
      </c>
      <c r="L30" s="15">
        <f t="shared" si="2"/>
        <v>0</v>
      </c>
      <c r="M30" s="15">
        <f t="shared" si="9"/>
        <v>0</v>
      </c>
      <c r="N30" s="15">
        <f t="shared" si="10"/>
        <v>0</v>
      </c>
      <c r="O30" s="15">
        <f t="shared" si="11"/>
        <v>0</v>
      </c>
      <c r="P30" s="15">
        <f t="shared" si="12"/>
        <v>0</v>
      </c>
      <c r="Q30" s="15">
        <f t="shared" si="13"/>
        <v>0</v>
      </c>
      <c r="R30" s="15">
        <f t="shared" si="14"/>
        <v>0</v>
      </c>
      <c r="S30" s="15">
        <f t="shared" si="15"/>
        <v>0</v>
      </c>
      <c r="T30" s="15">
        <f t="shared" si="16"/>
        <v>0</v>
      </c>
      <c r="U30" s="15">
        <f t="shared" si="17"/>
        <v>0</v>
      </c>
      <c r="V30" s="15">
        <f t="shared" si="18"/>
        <v>0</v>
      </c>
      <c r="W30" s="15">
        <f t="shared" si="19"/>
        <v>0</v>
      </c>
      <c r="X30" s="15">
        <f t="shared" si="20"/>
        <v>0</v>
      </c>
      <c r="Y30" s="8">
        <f t="shared" si="21"/>
        <v>0</v>
      </c>
      <c r="Z30" s="8">
        <f t="shared" si="22"/>
        <v>0</v>
      </c>
      <c r="AA30" s="8">
        <f t="shared" si="23"/>
        <v>0</v>
      </c>
      <c r="AB30" s="8">
        <f t="shared" si="24"/>
        <v>0</v>
      </c>
    </row>
    <row r="31" spans="1:28" x14ac:dyDescent="0.3">
      <c r="A31" s="88" t="s">
        <v>177</v>
      </c>
      <c r="B31" s="85"/>
      <c r="C31" s="85"/>
      <c r="D31" s="63"/>
      <c r="E31" s="15">
        <f t="shared" si="3"/>
        <v>0</v>
      </c>
      <c r="F31" s="15">
        <f t="shared" si="4"/>
        <v>0</v>
      </c>
      <c r="G31" s="15">
        <f t="shared" si="5"/>
        <v>0</v>
      </c>
      <c r="H31" s="15">
        <f t="shared" si="6"/>
        <v>0</v>
      </c>
      <c r="I31" s="15">
        <f t="shared" si="7"/>
        <v>0</v>
      </c>
      <c r="J31" s="15">
        <f t="shared" si="1"/>
        <v>0</v>
      </c>
      <c r="K31" s="15">
        <f t="shared" si="8"/>
        <v>0</v>
      </c>
      <c r="L31" s="15">
        <f t="shared" si="2"/>
        <v>0</v>
      </c>
      <c r="M31" s="15">
        <f t="shared" si="9"/>
        <v>0</v>
      </c>
      <c r="N31" s="15">
        <f t="shared" si="10"/>
        <v>0</v>
      </c>
      <c r="O31" s="15">
        <f t="shared" si="11"/>
        <v>0</v>
      </c>
      <c r="P31" s="15">
        <f t="shared" si="12"/>
        <v>0</v>
      </c>
      <c r="Q31" s="15">
        <f t="shared" si="13"/>
        <v>0</v>
      </c>
      <c r="R31" s="15">
        <f t="shared" si="14"/>
        <v>0</v>
      </c>
      <c r="S31" s="15">
        <f t="shared" si="15"/>
        <v>0</v>
      </c>
      <c r="T31" s="15">
        <f t="shared" si="16"/>
        <v>0</v>
      </c>
      <c r="U31" s="15">
        <f t="shared" si="17"/>
        <v>0</v>
      </c>
      <c r="V31" s="15">
        <f t="shared" si="18"/>
        <v>0</v>
      </c>
      <c r="W31" s="15">
        <f t="shared" si="19"/>
        <v>0</v>
      </c>
      <c r="X31" s="15">
        <f t="shared" si="20"/>
        <v>0</v>
      </c>
      <c r="Y31" s="8">
        <f t="shared" si="21"/>
        <v>0</v>
      </c>
      <c r="Z31" s="8">
        <f t="shared" si="22"/>
        <v>0</v>
      </c>
      <c r="AA31" s="8">
        <f t="shared" si="23"/>
        <v>0</v>
      </c>
      <c r="AB31" s="8">
        <f t="shared" si="24"/>
        <v>0</v>
      </c>
    </row>
    <row r="32" spans="1:28" x14ac:dyDescent="0.3">
      <c r="A32" s="88" t="s">
        <v>179</v>
      </c>
      <c r="B32" s="85"/>
      <c r="C32" s="85"/>
      <c r="D32" s="63"/>
      <c r="E32" s="15">
        <f t="shared" si="3"/>
        <v>0</v>
      </c>
      <c r="F32" s="15">
        <f t="shared" si="4"/>
        <v>0</v>
      </c>
      <c r="G32" s="15">
        <f t="shared" si="5"/>
        <v>0</v>
      </c>
      <c r="H32" s="15">
        <f t="shared" si="6"/>
        <v>0</v>
      </c>
      <c r="I32" s="15">
        <f t="shared" si="7"/>
        <v>0</v>
      </c>
      <c r="J32" s="15">
        <f t="shared" si="1"/>
        <v>0</v>
      </c>
      <c r="K32" s="15">
        <f t="shared" si="8"/>
        <v>0</v>
      </c>
      <c r="L32" s="15">
        <f t="shared" si="2"/>
        <v>0</v>
      </c>
      <c r="M32" s="15">
        <f t="shared" si="9"/>
        <v>0</v>
      </c>
      <c r="N32" s="15">
        <f t="shared" si="10"/>
        <v>0</v>
      </c>
      <c r="O32" s="15">
        <f t="shared" si="11"/>
        <v>0</v>
      </c>
      <c r="P32" s="15">
        <f t="shared" si="12"/>
        <v>0</v>
      </c>
      <c r="Q32" s="15">
        <f t="shared" si="13"/>
        <v>0</v>
      </c>
      <c r="R32" s="15">
        <f t="shared" si="14"/>
        <v>0</v>
      </c>
      <c r="S32" s="15">
        <f t="shared" si="15"/>
        <v>0</v>
      </c>
      <c r="T32" s="15">
        <f t="shared" si="16"/>
        <v>0</v>
      </c>
      <c r="U32" s="15">
        <f t="shared" si="17"/>
        <v>0</v>
      </c>
      <c r="V32" s="15">
        <f t="shared" si="18"/>
        <v>0</v>
      </c>
      <c r="W32" s="15">
        <f t="shared" si="19"/>
        <v>0</v>
      </c>
      <c r="X32" s="15">
        <f t="shared" si="20"/>
        <v>0</v>
      </c>
      <c r="Y32" s="8">
        <f t="shared" si="21"/>
        <v>0</v>
      </c>
      <c r="Z32" s="8">
        <f t="shared" si="22"/>
        <v>0</v>
      </c>
      <c r="AA32" s="8">
        <f t="shared" si="23"/>
        <v>0</v>
      </c>
      <c r="AB32" s="8">
        <f t="shared" si="24"/>
        <v>0</v>
      </c>
    </row>
    <row r="33" spans="1:28" x14ac:dyDescent="0.3">
      <c r="A33" s="88"/>
      <c r="B33" s="85"/>
      <c r="C33" s="85"/>
      <c r="D33" s="63"/>
      <c r="E33" s="15">
        <f t="shared" si="3"/>
        <v>0</v>
      </c>
      <c r="F33" s="15">
        <f t="shared" si="4"/>
        <v>0</v>
      </c>
      <c r="G33" s="15">
        <f t="shared" si="5"/>
        <v>0</v>
      </c>
      <c r="H33" s="15">
        <f t="shared" si="6"/>
        <v>0</v>
      </c>
      <c r="I33" s="15">
        <f t="shared" si="7"/>
        <v>0</v>
      </c>
      <c r="J33" s="15">
        <f t="shared" si="1"/>
        <v>0</v>
      </c>
      <c r="K33" s="15">
        <f t="shared" si="8"/>
        <v>0</v>
      </c>
      <c r="L33" s="15">
        <f t="shared" si="2"/>
        <v>0</v>
      </c>
      <c r="M33" s="15">
        <f t="shared" si="9"/>
        <v>0</v>
      </c>
      <c r="N33" s="15">
        <f t="shared" si="10"/>
        <v>0</v>
      </c>
      <c r="O33" s="15">
        <f t="shared" si="11"/>
        <v>0</v>
      </c>
      <c r="P33" s="15">
        <f t="shared" si="12"/>
        <v>0</v>
      </c>
      <c r="Q33" s="15">
        <f t="shared" si="13"/>
        <v>0</v>
      </c>
      <c r="R33" s="15">
        <f t="shared" si="14"/>
        <v>0</v>
      </c>
      <c r="S33" s="15">
        <f t="shared" si="15"/>
        <v>0</v>
      </c>
      <c r="T33" s="15">
        <f t="shared" si="16"/>
        <v>0</v>
      </c>
      <c r="U33" s="15">
        <f t="shared" si="17"/>
        <v>0</v>
      </c>
      <c r="V33" s="15">
        <f t="shared" si="18"/>
        <v>0</v>
      </c>
      <c r="W33" s="15">
        <f t="shared" si="19"/>
        <v>0</v>
      </c>
      <c r="X33" s="15">
        <f t="shared" si="20"/>
        <v>0</v>
      </c>
      <c r="Y33" s="8">
        <f t="shared" si="21"/>
        <v>0</v>
      </c>
      <c r="Z33" s="8">
        <f t="shared" si="22"/>
        <v>0</v>
      </c>
      <c r="AA33" s="8">
        <f t="shared" si="23"/>
        <v>0</v>
      </c>
      <c r="AB33" s="8">
        <f t="shared" si="24"/>
        <v>0</v>
      </c>
    </row>
    <row r="34" spans="1:28" x14ac:dyDescent="0.3">
      <c r="A34" s="88"/>
      <c r="B34" s="63"/>
      <c r="C34" s="63"/>
      <c r="D34" s="63"/>
      <c r="E34" s="15">
        <f t="shared" si="3"/>
        <v>0</v>
      </c>
      <c r="F34" s="15">
        <f t="shared" si="4"/>
        <v>0</v>
      </c>
      <c r="G34" s="15">
        <f t="shared" si="5"/>
        <v>0</v>
      </c>
      <c r="H34" s="15">
        <f t="shared" si="6"/>
        <v>0</v>
      </c>
      <c r="I34" s="15">
        <f t="shared" si="7"/>
        <v>0</v>
      </c>
      <c r="J34" s="15">
        <f t="shared" si="1"/>
        <v>0</v>
      </c>
      <c r="K34" s="15">
        <f t="shared" si="8"/>
        <v>0</v>
      </c>
      <c r="L34" s="15">
        <f t="shared" si="2"/>
        <v>0</v>
      </c>
      <c r="M34" s="15">
        <f t="shared" si="9"/>
        <v>0</v>
      </c>
      <c r="N34" s="15">
        <f t="shared" si="10"/>
        <v>0</v>
      </c>
      <c r="O34" s="15">
        <f t="shared" si="11"/>
        <v>0</v>
      </c>
      <c r="P34" s="15">
        <f t="shared" si="12"/>
        <v>0</v>
      </c>
      <c r="Q34" s="15">
        <f t="shared" si="13"/>
        <v>0</v>
      </c>
      <c r="R34" s="15">
        <f t="shared" si="14"/>
        <v>0</v>
      </c>
      <c r="S34" s="15">
        <f t="shared" si="15"/>
        <v>0</v>
      </c>
      <c r="T34" s="15">
        <f t="shared" si="16"/>
        <v>0</v>
      </c>
      <c r="U34" s="15">
        <f t="shared" si="17"/>
        <v>0</v>
      </c>
      <c r="V34" s="15">
        <f t="shared" si="18"/>
        <v>0</v>
      </c>
      <c r="W34" s="15">
        <f t="shared" si="19"/>
        <v>0</v>
      </c>
      <c r="X34" s="15">
        <f t="shared" si="20"/>
        <v>0</v>
      </c>
      <c r="Y34" s="8">
        <f t="shared" si="21"/>
        <v>0</v>
      </c>
      <c r="Z34" s="8">
        <f t="shared" si="22"/>
        <v>0</v>
      </c>
      <c r="AA34" s="8">
        <f t="shared" si="23"/>
        <v>0</v>
      </c>
      <c r="AB34" s="8">
        <f t="shared" si="24"/>
        <v>0</v>
      </c>
    </row>
    <row r="35" spans="1:28" x14ac:dyDescent="0.3">
      <c r="A35" s="88"/>
      <c r="B35" s="63"/>
      <c r="C35" s="63"/>
      <c r="D35" s="63"/>
      <c r="E35" s="15">
        <f t="shared" si="3"/>
        <v>0</v>
      </c>
      <c r="F35" s="15">
        <f t="shared" si="4"/>
        <v>0</v>
      </c>
      <c r="G35" s="15">
        <f t="shared" si="5"/>
        <v>0</v>
      </c>
      <c r="H35" s="15">
        <f t="shared" si="6"/>
        <v>0</v>
      </c>
      <c r="I35" s="15">
        <f t="shared" si="7"/>
        <v>0</v>
      </c>
      <c r="J35" s="15">
        <f t="shared" si="1"/>
        <v>0</v>
      </c>
      <c r="K35" s="15">
        <f t="shared" si="8"/>
        <v>0</v>
      </c>
      <c r="L35" s="15">
        <f t="shared" si="2"/>
        <v>0</v>
      </c>
      <c r="M35" s="15">
        <f t="shared" si="9"/>
        <v>0</v>
      </c>
      <c r="N35" s="15">
        <f t="shared" si="10"/>
        <v>0</v>
      </c>
      <c r="O35" s="15">
        <f t="shared" si="11"/>
        <v>0</v>
      </c>
      <c r="P35" s="15">
        <f t="shared" si="12"/>
        <v>0</v>
      </c>
      <c r="Q35" s="15">
        <f t="shared" si="13"/>
        <v>0</v>
      </c>
      <c r="R35" s="15">
        <f t="shared" si="14"/>
        <v>0</v>
      </c>
      <c r="S35" s="15">
        <f t="shared" si="15"/>
        <v>0</v>
      </c>
      <c r="T35" s="15">
        <f t="shared" si="16"/>
        <v>0</v>
      </c>
      <c r="U35" s="15">
        <f t="shared" si="17"/>
        <v>0</v>
      </c>
      <c r="V35" s="15">
        <f t="shared" si="18"/>
        <v>0</v>
      </c>
      <c r="W35" s="15">
        <f t="shared" si="19"/>
        <v>0</v>
      </c>
      <c r="X35" s="15">
        <f t="shared" si="20"/>
        <v>0</v>
      </c>
      <c r="Y35" s="8">
        <f t="shared" si="21"/>
        <v>0</v>
      </c>
      <c r="Z35" s="8">
        <f t="shared" si="22"/>
        <v>0</v>
      </c>
      <c r="AA35" s="8">
        <f t="shared" si="23"/>
        <v>0</v>
      </c>
      <c r="AB35" s="8">
        <f t="shared" si="24"/>
        <v>0</v>
      </c>
    </row>
    <row r="36" spans="1:28" x14ac:dyDescent="0.3">
      <c r="A36" s="88"/>
      <c r="B36" s="63"/>
      <c r="C36" s="63"/>
      <c r="D36" s="63"/>
      <c r="E36" s="15">
        <f t="shared" si="3"/>
        <v>0</v>
      </c>
      <c r="F36" s="15">
        <f t="shared" si="4"/>
        <v>0</v>
      </c>
      <c r="G36" s="15">
        <f t="shared" si="5"/>
        <v>0</v>
      </c>
      <c r="H36" s="15">
        <f t="shared" si="6"/>
        <v>0</v>
      </c>
      <c r="I36" s="15">
        <f t="shared" si="7"/>
        <v>0</v>
      </c>
      <c r="J36" s="15">
        <f t="shared" si="1"/>
        <v>0</v>
      </c>
      <c r="K36" s="15">
        <f t="shared" si="8"/>
        <v>0</v>
      </c>
      <c r="L36" s="15">
        <f t="shared" si="2"/>
        <v>0</v>
      </c>
      <c r="M36" s="15">
        <f t="shared" si="9"/>
        <v>0</v>
      </c>
      <c r="N36" s="15">
        <f t="shared" si="10"/>
        <v>0</v>
      </c>
      <c r="O36" s="15">
        <f t="shared" si="11"/>
        <v>0</v>
      </c>
      <c r="P36" s="15">
        <f t="shared" si="12"/>
        <v>0</v>
      </c>
      <c r="Q36" s="15">
        <f t="shared" si="13"/>
        <v>0</v>
      </c>
      <c r="R36" s="15">
        <f t="shared" si="14"/>
        <v>0</v>
      </c>
      <c r="S36" s="15">
        <f t="shared" si="15"/>
        <v>0</v>
      </c>
      <c r="T36" s="15">
        <f t="shared" si="16"/>
        <v>0</v>
      </c>
      <c r="U36" s="15">
        <f t="shared" si="17"/>
        <v>0</v>
      </c>
      <c r="V36" s="15">
        <f t="shared" si="18"/>
        <v>0</v>
      </c>
      <c r="W36" s="15">
        <f t="shared" si="19"/>
        <v>0</v>
      </c>
      <c r="X36" s="15">
        <f t="shared" si="20"/>
        <v>0</v>
      </c>
      <c r="Y36" s="8">
        <f t="shared" si="21"/>
        <v>0</v>
      </c>
      <c r="Z36" s="8">
        <f t="shared" si="22"/>
        <v>0</v>
      </c>
      <c r="AA36" s="8">
        <f t="shared" si="23"/>
        <v>0</v>
      </c>
      <c r="AB36" s="8">
        <f t="shared" si="24"/>
        <v>0</v>
      </c>
    </row>
    <row r="37" spans="1:28" x14ac:dyDescent="0.3">
      <c r="A37" s="88"/>
      <c r="B37" s="63"/>
      <c r="C37" s="63"/>
      <c r="D37" s="63"/>
      <c r="E37" s="15">
        <f t="shared" si="3"/>
        <v>0</v>
      </c>
      <c r="F37" s="15">
        <f t="shared" si="4"/>
        <v>0</v>
      </c>
      <c r="G37" s="15">
        <f t="shared" si="5"/>
        <v>0</v>
      </c>
      <c r="H37" s="15">
        <f t="shared" si="6"/>
        <v>0</v>
      </c>
      <c r="I37" s="15">
        <f t="shared" si="7"/>
        <v>0</v>
      </c>
      <c r="J37" s="15">
        <f t="shared" si="1"/>
        <v>0</v>
      </c>
      <c r="K37" s="15">
        <f t="shared" si="8"/>
        <v>0</v>
      </c>
      <c r="L37" s="15">
        <f t="shared" si="2"/>
        <v>0</v>
      </c>
      <c r="M37" s="15">
        <f t="shared" si="9"/>
        <v>0</v>
      </c>
      <c r="N37" s="15">
        <f t="shared" si="10"/>
        <v>0</v>
      </c>
      <c r="O37" s="15">
        <f t="shared" si="11"/>
        <v>0</v>
      </c>
      <c r="P37" s="15">
        <f t="shared" si="12"/>
        <v>0</v>
      </c>
      <c r="Q37" s="15">
        <f t="shared" si="13"/>
        <v>0</v>
      </c>
      <c r="R37" s="15">
        <f t="shared" si="14"/>
        <v>0</v>
      </c>
      <c r="S37" s="15">
        <f t="shared" si="15"/>
        <v>0</v>
      </c>
      <c r="T37" s="15">
        <f t="shared" si="16"/>
        <v>0</v>
      </c>
      <c r="U37" s="15">
        <f t="shared" si="17"/>
        <v>0</v>
      </c>
      <c r="V37" s="15">
        <f t="shared" si="18"/>
        <v>0</v>
      </c>
      <c r="W37" s="15">
        <f t="shared" si="19"/>
        <v>0</v>
      </c>
      <c r="X37" s="15">
        <f t="shared" si="20"/>
        <v>0</v>
      </c>
      <c r="Y37" s="8">
        <f t="shared" si="21"/>
        <v>0</v>
      </c>
      <c r="Z37" s="8">
        <f t="shared" si="22"/>
        <v>0</v>
      </c>
      <c r="AA37" s="8">
        <f t="shared" si="23"/>
        <v>0</v>
      </c>
      <c r="AB37" s="8">
        <f t="shared" si="24"/>
        <v>0</v>
      </c>
    </row>
    <row r="38" spans="1:28" x14ac:dyDescent="0.3">
      <c r="A38" s="88"/>
      <c r="B38" s="63"/>
      <c r="C38" s="63"/>
      <c r="D38" s="63"/>
      <c r="E38" s="15">
        <f t="shared" si="3"/>
        <v>0</v>
      </c>
      <c r="F38" s="15">
        <f t="shared" si="4"/>
        <v>0</v>
      </c>
      <c r="G38" s="15">
        <f t="shared" si="5"/>
        <v>0</v>
      </c>
      <c r="H38" s="15">
        <f t="shared" si="6"/>
        <v>0</v>
      </c>
      <c r="I38" s="15">
        <f t="shared" si="7"/>
        <v>0</v>
      </c>
      <c r="J38" s="15">
        <f t="shared" si="1"/>
        <v>0</v>
      </c>
      <c r="K38" s="15">
        <f t="shared" si="8"/>
        <v>0</v>
      </c>
      <c r="L38" s="15">
        <f t="shared" si="2"/>
        <v>0</v>
      </c>
      <c r="M38" s="15">
        <f t="shared" si="9"/>
        <v>0</v>
      </c>
      <c r="N38" s="15">
        <f t="shared" si="10"/>
        <v>0</v>
      </c>
      <c r="O38" s="15">
        <f t="shared" si="11"/>
        <v>0</v>
      </c>
      <c r="P38" s="15">
        <f t="shared" si="12"/>
        <v>0</v>
      </c>
      <c r="Q38" s="15">
        <f t="shared" si="13"/>
        <v>0</v>
      </c>
      <c r="R38" s="15">
        <f t="shared" si="14"/>
        <v>0</v>
      </c>
      <c r="S38" s="15">
        <f t="shared" si="15"/>
        <v>0</v>
      </c>
      <c r="T38" s="15">
        <f t="shared" si="16"/>
        <v>0</v>
      </c>
      <c r="U38" s="15">
        <f t="shared" si="17"/>
        <v>0</v>
      </c>
      <c r="V38" s="15">
        <f t="shared" si="18"/>
        <v>0</v>
      </c>
      <c r="W38" s="15">
        <f t="shared" si="19"/>
        <v>0</v>
      </c>
      <c r="X38" s="15">
        <f t="shared" si="20"/>
        <v>0</v>
      </c>
      <c r="Y38" s="8">
        <f t="shared" si="21"/>
        <v>0</v>
      </c>
      <c r="Z38" s="8">
        <f t="shared" si="22"/>
        <v>0</v>
      </c>
      <c r="AA38" s="8">
        <f t="shared" si="23"/>
        <v>0</v>
      </c>
      <c r="AB38" s="8">
        <f t="shared" si="24"/>
        <v>0</v>
      </c>
    </row>
    <row r="39" spans="1:28" x14ac:dyDescent="0.3">
      <c r="A39" s="88"/>
      <c r="B39" s="63"/>
      <c r="C39" s="63"/>
      <c r="D39" s="63"/>
      <c r="E39" s="15">
        <f t="shared" si="3"/>
        <v>0</v>
      </c>
      <c r="F39" s="15">
        <f t="shared" si="4"/>
        <v>0</v>
      </c>
      <c r="G39" s="15">
        <f t="shared" si="5"/>
        <v>0</v>
      </c>
      <c r="H39" s="15">
        <f t="shared" si="6"/>
        <v>0</v>
      </c>
      <c r="I39" s="15">
        <f t="shared" si="7"/>
        <v>0</v>
      </c>
      <c r="J39" s="15">
        <f t="shared" si="1"/>
        <v>0</v>
      </c>
      <c r="K39" s="15">
        <f t="shared" si="8"/>
        <v>0</v>
      </c>
      <c r="L39" s="15">
        <f t="shared" si="2"/>
        <v>0</v>
      </c>
      <c r="M39" s="15">
        <f t="shared" si="9"/>
        <v>0</v>
      </c>
      <c r="N39" s="15">
        <f t="shared" si="10"/>
        <v>0</v>
      </c>
      <c r="O39" s="15">
        <f t="shared" si="11"/>
        <v>0</v>
      </c>
      <c r="P39" s="15">
        <f t="shared" si="12"/>
        <v>0</v>
      </c>
      <c r="Q39" s="15">
        <f t="shared" si="13"/>
        <v>0</v>
      </c>
      <c r="R39" s="15">
        <f t="shared" si="14"/>
        <v>0</v>
      </c>
      <c r="S39" s="15">
        <f t="shared" si="15"/>
        <v>0</v>
      </c>
      <c r="T39" s="15">
        <f t="shared" si="16"/>
        <v>0</v>
      </c>
      <c r="U39" s="15">
        <f t="shared" si="17"/>
        <v>0</v>
      </c>
      <c r="V39" s="15">
        <f t="shared" si="18"/>
        <v>0</v>
      </c>
      <c r="W39" s="15">
        <f t="shared" si="19"/>
        <v>0</v>
      </c>
      <c r="X39" s="15">
        <f t="shared" si="20"/>
        <v>0</v>
      </c>
      <c r="Y39" s="8">
        <f t="shared" si="21"/>
        <v>0</v>
      </c>
      <c r="Z39" s="8">
        <f t="shared" si="22"/>
        <v>0</v>
      </c>
      <c r="AA39" s="8">
        <f t="shared" si="23"/>
        <v>0</v>
      </c>
      <c r="AB39" s="8">
        <f t="shared" si="24"/>
        <v>0</v>
      </c>
    </row>
    <row r="40" spans="1:28" x14ac:dyDescent="0.3">
      <c r="A40" s="88"/>
      <c r="B40" s="63"/>
      <c r="C40" s="63"/>
      <c r="D40" s="63"/>
      <c r="E40" s="15">
        <f t="shared" si="3"/>
        <v>0</v>
      </c>
      <c r="F40" s="15">
        <f t="shared" si="4"/>
        <v>0</v>
      </c>
      <c r="G40" s="15">
        <f t="shared" si="5"/>
        <v>0</v>
      </c>
      <c r="H40" s="15">
        <f t="shared" si="6"/>
        <v>0</v>
      </c>
      <c r="I40" s="15">
        <f t="shared" si="7"/>
        <v>0</v>
      </c>
      <c r="J40" s="15">
        <f t="shared" si="1"/>
        <v>0</v>
      </c>
      <c r="K40" s="15">
        <f t="shared" si="8"/>
        <v>0</v>
      </c>
      <c r="L40" s="15">
        <f t="shared" si="2"/>
        <v>0</v>
      </c>
      <c r="M40" s="15">
        <f t="shared" si="9"/>
        <v>0</v>
      </c>
      <c r="N40" s="15">
        <f t="shared" si="10"/>
        <v>0</v>
      </c>
      <c r="O40" s="15">
        <f t="shared" si="11"/>
        <v>0</v>
      </c>
      <c r="P40" s="15">
        <f t="shared" si="12"/>
        <v>0</v>
      </c>
      <c r="Q40" s="15">
        <f t="shared" si="13"/>
        <v>0</v>
      </c>
      <c r="R40" s="15">
        <f t="shared" si="14"/>
        <v>0</v>
      </c>
      <c r="S40" s="15">
        <f t="shared" si="15"/>
        <v>0</v>
      </c>
      <c r="T40" s="15">
        <f t="shared" si="16"/>
        <v>0</v>
      </c>
      <c r="U40" s="15">
        <f t="shared" si="17"/>
        <v>0</v>
      </c>
      <c r="V40" s="15">
        <f t="shared" si="18"/>
        <v>0</v>
      </c>
      <c r="W40" s="15">
        <f t="shared" si="19"/>
        <v>0</v>
      </c>
      <c r="X40" s="15">
        <f t="shared" si="20"/>
        <v>0</v>
      </c>
      <c r="Y40" s="8">
        <f t="shared" si="21"/>
        <v>0</v>
      </c>
      <c r="Z40" s="8">
        <f t="shared" si="22"/>
        <v>0</v>
      </c>
      <c r="AA40" s="8">
        <f t="shared" si="23"/>
        <v>0</v>
      </c>
      <c r="AB40" s="8">
        <f t="shared" si="24"/>
        <v>0</v>
      </c>
    </row>
    <row r="41" spans="1:28" x14ac:dyDescent="0.3">
      <c r="A41" s="88"/>
      <c r="B41" s="63"/>
      <c r="C41" s="63"/>
      <c r="D41" s="63"/>
      <c r="E41" s="15">
        <f t="shared" si="3"/>
        <v>0</v>
      </c>
      <c r="F41" s="15">
        <f t="shared" si="4"/>
        <v>0</v>
      </c>
      <c r="G41" s="15">
        <f t="shared" si="5"/>
        <v>0</v>
      </c>
      <c r="H41" s="15">
        <f t="shared" si="6"/>
        <v>0</v>
      </c>
      <c r="I41" s="15">
        <f t="shared" si="7"/>
        <v>0</v>
      </c>
      <c r="J41" s="15">
        <f t="shared" si="1"/>
        <v>0</v>
      </c>
      <c r="K41" s="15">
        <f t="shared" si="8"/>
        <v>0</v>
      </c>
      <c r="L41" s="15">
        <f t="shared" si="2"/>
        <v>0</v>
      </c>
      <c r="M41" s="15">
        <f t="shared" si="9"/>
        <v>0</v>
      </c>
      <c r="N41" s="15">
        <f t="shared" si="10"/>
        <v>0</v>
      </c>
      <c r="O41" s="15">
        <f t="shared" si="11"/>
        <v>0</v>
      </c>
      <c r="P41" s="15">
        <f t="shared" si="12"/>
        <v>0</v>
      </c>
      <c r="Q41" s="15">
        <f t="shared" si="13"/>
        <v>0</v>
      </c>
      <c r="R41" s="15">
        <f t="shared" si="14"/>
        <v>0</v>
      </c>
      <c r="S41" s="15">
        <f t="shared" si="15"/>
        <v>0</v>
      </c>
      <c r="T41" s="15">
        <f t="shared" si="16"/>
        <v>0</v>
      </c>
      <c r="U41" s="15">
        <f t="shared" si="17"/>
        <v>0</v>
      </c>
      <c r="V41" s="15">
        <f t="shared" si="18"/>
        <v>0</v>
      </c>
      <c r="W41" s="15">
        <f t="shared" si="19"/>
        <v>0</v>
      </c>
      <c r="X41" s="15">
        <f t="shared" si="20"/>
        <v>0</v>
      </c>
      <c r="Y41" s="8">
        <f t="shared" si="21"/>
        <v>0</v>
      </c>
      <c r="Z41" s="8">
        <f t="shared" si="22"/>
        <v>0</v>
      </c>
      <c r="AA41" s="8">
        <f t="shared" si="23"/>
        <v>0</v>
      </c>
      <c r="AB41" s="8">
        <f t="shared" si="24"/>
        <v>0</v>
      </c>
    </row>
    <row r="42" spans="1:28" x14ac:dyDescent="0.3">
      <c r="A42" s="88"/>
      <c r="B42" s="63"/>
      <c r="C42" s="63"/>
      <c r="D42" s="63"/>
      <c r="E42" s="15">
        <f t="shared" si="3"/>
        <v>0</v>
      </c>
      <c r="F42" s="15">
        <f t="shared" si="4"/>
        <v>0</v>
      </c>
      <c r="G42" s="15">
        <f t="shared" si="5"/>
        <v>0</v>
      </c>
      <c r="H42" s="15">
        <f t="shared" si="6"/>
        <v>0</v>
      </c>
      <c r="I42" s="15">
        <f t="shared" si="7"/>
        <v>0</v>
      </c>
      <c r="J42" s="15">
        <f t="shared" si="1"/>
        <v>0</v>
      </c>
      <c r="K42" s="15">
        <f t="shared" si="8"/>
        <v>0</v>
      </c>
      <c r="L42" s="15">
        <f t="shared" si="2"/>
        <v>0</v>
      </c>
      <c r="M42" s="15">
        <f t="shared" si="9"/>
        <v>0</v>
      </c>
      <c r="N42" s="15">
        <f t="shared" si="10"/>
        <v>0</v>
      </c>
      <c r="O42" s="15">
        <f t="shared" si="11"/>
        <v>0</v>
      </c>
      <c r="P42" s="15">
        <f t="shared" si="12"/>
        <v>0</v>
      </c>
      <c r="Q42" s="15">
        <f t="shared" si="13"/>
        <v>0</v>
      </c>
      <c r="R42" s="15">
        <f t="shared" si="14"/>
        <v>0</v>
      </c>
      <c r="S42" s="15">
        <f t="shared" si="15"/>
        <v>0</v>
      </c>
      <c r="T42" s="15">
        <f t="shared" si="16"/>
        <v>0</v>
      </c>
      <c r="U42" s="15">
        <f t="shared" si="17"/>
        <v>0</v>
      </c>
      <c r="V42" s="15">
        <f t="shared" si="18"/>
        <v>0</v>
      </c>
      <c r="W42" s="15">
        <f t="shared" si="19"/>
        <v>0</v>
      </c>
      <c r="X42" s="15">
        <f t="shared" si="20"/>
        <v>0</v>
      </c>
      <c r="Y42" s="8">
        <f t="shared" si="21"/>
        <v>0</v>
      </c>
      <c r="Z42" s="8">
        <f t="shared" si="22"/>
        <v>0</v>
      </c>
      <c r="AA42" s="8">
        <f t="shared" si="23"/>
        <v>0</v>
      </c>
      <c r="AB42" s="8">
        <f t="shared" si="24"/>
        <v>0</v>
      </c>
    </row>
    <row r="43" spans="1:28" x14ac:dyDescent="0.3">
      <c r="A43" s="88"/>
      <c r="B43" s="63"/>
      <c r="C43" s="63"/>
      <c r="D43" s="63"/>
      <c r="E43" s="15">
        <f t="shared" si="3"/>
        <v>0</v>
      </c>
      <c r="F43" s="15">
        <f t="shared" si="4"/>
        <v>0</v>
      </c>
      <c r="G43" s="15">
        <f t="shared" si="5"/>
        <v>0</v>
      </c>
      <c r="H43" s="15">
        <f t="shared" si="6"/>
        <v>0</v>
      </c>
      <c r="I43" s="15">
        <f t="shared" si="7"/>
        <v>0</v>
      </c>
      <c r="J43" s="15">
        <f t="shared" si="1"/>
        <v>0</v>
      </c>
      <c r="K43" s="15">
        <f t="shared" si="8"/>
        <v>0</v>
      </c>
      <c r="L43" s="15">
        <f t="shared" si="2"/>
        <v>0</v>
      </c>
      <c r="M43" s="15">
        <f t="shared" si="9"/>
        <v>0</v>
      </c>
      <c r="N43" s="15">
        <f t="shared" si="10"/>
        <v>0</v>
      </c>
      <c r="O43" s="15">
        <f t="shared" si="11"/>
        <v>0</v>
      </c>
      <c r="P43" s="15">
        <f t="shared" si="12"/>
        <v>0</v>
      </c>
      <c r="Q43" s="15">
        <f t="shared" si="13"/>
        <v>0</v>
      </c>
      <c r="R43" s="15">
        <f t="shared" si="14"/>
        <v>0</v>
      </c>
      <c r="S43" s="15">
        <f t="shared" si="15"/>
        <v>0</v>
      </c>
      <c r="T43" s="15">
        <f t="shared" si="16"/>
        <v>0</v>
      </c>
      <c r="U43" s="15">
        <f t="shared" si="17"/>
        <v>0</v>
      </c>
      <c r="V43" s="15">
        <f t="shared" si="18"/>
        <v>0</v>
      </c>
      <c r="W43" s="15">
        <f t="shared" si="19"/>
        <v>0</v>
      </c>
      <c r="X43" s="15">
        <f t="shared" si="20"/>
        <v>0</v>
      </c>
      <c r="Y43" s="8">
        <f t="shared" si="21"/>
        <v>0</v>
      </c>
      <c r="Z43" s="8">
        <f t="shared" si="22"/>
        <v>0</v>
      </c>
      <c r="AA43" s="8">
        <f t="shared" si="23"/>
        <v>0</v>
      </c>
      <c r="AB43" s="8">
        <f t="shared" si="24"/>
        <v>0</v>
      </c>
    </row>
    <row r="44" spans="1:28" x14ac:dyDescent="0.3">
      <c r="A44" s="88"/>
      <c r="B44" s="63"/>
      <c r="C44" s="63"/>
      <c r="D44" s="63"/>
      <c r="E44" s="15">
        <f t="shared" si="3"/>
        <v>0</v>
      </c>
      <c r="F44" s="15">
        <f t="shared" si="4"/>
        <v>0</v>
      </c>
      <c r="G44" s="15">
        <f t="shared" si="5"/>
        <v>0</v>
      </c>
      <c r="H44" s="15">
        <f t="shared" si="6"/>
        <v>0</v>
      </c>
      <c r="I44" s="15">
        <f t="shared" si="7"/>
        <v>0</v>
      </c>
      <c r="J44" s="15">
        <f t="shared" si="1"/>
        <v>0</v>
      </c>
      <c r="K44" s="15">
        <f t="shared" si="8"/>
        <v>0</v>
      </c>
      <c r="L44" s="15">
        <f t="shared" si="2"/>
        <v>0</v>
      </c>
      <c r="M44" s="15">
        <f t="shared" si="9"/>
        <v>0</v>
      </c>
      <c r="N44" s="15">
        <f>N($D44)*(N($B$9)+N($C$9))</f>
        <v>0</v>
      </c>
      <c r="O44" s="15">
        <f t="shared" si="11"/>
        <v>0</v>
      </c>
      <c r="P44" s="15">
        <f t="shared" si="12"/>
        <v>0</v>
      </c>
      <c r="Q44" s="15">
        <f t="shared" si="13"/>
        <v>0</v>
      </c>
      <c r="R44" s="15">
        <f t="shared" si="14"/>
        <v>0</v>
      </c>
      <c r="S44" s="15">
        <f t="shared" si="15"/>
        <v>0</v>
      </c>
      <c r="T44" s="15">
        <f t="shared" si="16"/>
        <v>0</v>
      </c>
      <c r="U44" s="15">
        <f t="shared" si="17"/>
        <v>0</v>
      </c>
      <c r="V44" s="15">
        <f t="shared" si="18"/>
        <v>0</v>
      </c>
      <c r="W44" s="15">
        <f t="shared" si="19"/>
        <v>0</v>
      </c>
      <c r="X44" s="15">
        <f t="shared" si="20"/>
        <v>0</v>
      </c>
      <c r="Y44" s="8">
        <f t="shared" si="21"/>
        <v>0</v>
      </c>
      <c r="Z44" s="8">
        <f t="shared" si="22"/>
        <v>0</v>
      </c>
      <c r="AA44" s="8">
        <f t="shared" si="23"/>
        <v>0</v>
      </c>
      <c r="AB44" s="8">
        <f t="shared" si="24"/>
        <v>0</v>
      </c>
    </row>
    <row r="45" spans="1:28" x14ac:dyDescent="0.3">
      <c r="X45" s="48" t="s">
        <v>9</v>
      </c>
      <c r="Y45" s="47">
        <f>SUM(Y19:Y44)</f>
        <v>0</v>
      </c>
      <c r="Z45" s="47">
        <f>SUM(Z19:Z44)</f>
        <v>0</v>
      </c>
      <c r="AA45" s="47">
        <f t="shared" si="23"/>
        <v>0</v>
      </c>
      <c r="AB45" s="4"/>
    </row>
    <row r="46" spans="1:28" ht="15.6" x14ac:dyDescent="0.3">
      <c r="A46" s="105" t="s">
        <v>184</v>
      </c>
    </row>
    <row r="47" spans="1:28" ht="15.6" x14ac:dyDescent="0.3">
      <c r="A47" s="104" t="s">
        <v>185</v>
      </c>
      <c r="B47" s="65"/>
      <c r="C47" s="65"/>
      <c r="D47" s="65"/>
      <c r="E47" s="65"/>
    </row>
    <row r="48" spans="1:28" ht="15.6" x14ac:dyDescent="0.3">
      <c r="A48" s="104" t="s">
        <v>186</v>
      </c>
      <c r="B48" s="65"/>
      <c r="C48" s="65"/>
      <c r="D48" s="65"/>
      <c r="E48" s="65"/>
    </row>
    <row r="49" spans="1:5" ht="15.6" x14ac:dyDescent="0.3">
      <c r="A49" s="104" t="s">
        <v>187</v>
      </c>
      <c r="B49" s="65"/>
      <c r="C49" s="65"/>
      <c r="D49" s="65"/>
      <c r="E49" s="65"/>
    </row>
    <row r="50" spans="1:5" x14ac:dyDescent="0.3">
      <c r="A50" s="64"/>
      <c r="B50" s="65"/>
      <c r="C50" s="65"/>
      <c r="D50" s="65"/>
      <c r="E50" s="65"/>
    </row>
    <row r="51" spans="1:5" x14ac:dyDescent="0.3">
      <c r="A51" s="64"/>
      <c r="B51" s="65"/>
      <c r="C51" s="65"/>
      <c r="D51" s="65"/>
      <c r="E51" s="65"/>
    </row>
  </sheetData>
  <sheetProtection algorithmName="SHA-512" hashValue="dcrWQUaJ7meI2SWkzDxeOAdlOqXjVc1MCkNXOv6YO85oj6xgxzd9bLQqTUKzqCBff7yEbOmHnxlWrcP7SPg1qw==" saltValue="UFlRnbg/THGmiWxaBC7YPA==" spinCount="100000" sheet="1" objects="1" scenarios="1"/>
  <autoFilter ref="E18:X18" xr:uid="{00000000-0001-0000-0100-000000000000}"/>
  <mergeCells count="2">
    <mergeCell ref="A1:AB1"/>
    <mergeCell ref="A2:AB2"/>
  </mergeCells>
  <dataValidations count="1">
    <dataValidation type="whole" operator="greaterThanOrEqual" allowBlank="1" errorTitle="Virheellinen arvo" error="Syötä kokonaisluku (0 tai suurempi)." sqref="B4:C14" xr:uid="{00000000-0002-0000-0100-000000000000}">
      <formula1>0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49"/>
  <sheetViews>
    <sheetView workbookViewId="0">
      <pane ySplit="20" topLeftCell="A21" activePane="bottomLeft" state="frozen"/>
      <selection pane="bottomLeft" activeCell="D22" sqref="D22"/>
    </sheetView>
  </sheetViews>
  <sheetFormatPr defaultRowHeight="14.4" x14ac:dyDescent="0.3"/>
  <cols>
    <col min="1" max="2" width="45" customWidth="1"/>
    <col min="3" max="3" width="10" customWidth="1"/>
    <col min="4" max="4" width="45" customWidth="1"/>
    <col min="5" max="8" width="10" customWidth="1"/>
  </cols>
  <sheetData>
    <row r="1" spans="1:8" ht="31.2" customHeight="1" x14ac:dyDescent="0.3">
      <c r="A1" s="89" t="s">
        <v>146</v>
      </c>
      <c r="B1" s="93"/>
      <c r="C1" s="93"/>
      <c r="D1" s="93"/>
      <c r="E1" s="93"/>
      <c r="F1" s="93"/>
      <c r="G1" s="93"/>
      <c r="H1" s="93"/>
    </row>
    <row r="2" spans="1:8" x14ac:dyDescent="0.3">
      <c r="A2" s="97" t="s">
        <v>123</v>
      </c>
      <c r="B2" s="95"/>
      <c r="C2" s="95"/>
      <c r="D2" s="95"/>
      <c r="E2" s="95"/>
      <c r="F2" s="95"/>
      <c r="G2" s="95"/>
      <c r="H2" s="95"/>
    </row>
    <row r="3" spans="1:8" x14ac:dyDescent="0.3">
      <c r="A3" s="43" t="s">
        <v>118</v>
      </c>
      <c r="B3" s="29"/>
      <c r="C3" s="29"/>
      <c r="D3" s="29"/>
      <c r="E3" s="29"/>
      <c r="F3" s="29"/>
      <c r="G3" s="29"/>
      <c r="H3" s="29"/>
    </row>
    <row r="4" spans="1:8" x14ac:dyDescent="0.3">
      <c r="A4" s="68"/>
      <c r="B4" s="29"/>
      <c r="C4" s="29"/>
      <c r="D4" s="29"/>
      <c r="E4" s="29"/>
      <c r="F4" s="29"/>
      <c r="G4" s="29"/>
      <c r="H4" s="29"/>
    </row>
    <row r="5" spans="1:8" s="70" customFormat="1" ht="18" x14ac:dyDescent="0.35">
      <c r="A5" s="1" t="s">
        <v>173</v>
      </c>
      <c r="B5" s="69"/>
      <c r="C5" s="69"/>
      <c r="D5" s="69"/>
      <c r="E5" s="69"/>
      <c r="F5" s="69"/>
      <c r="G5" s="69"/>
      <c r="H5" s="69"/>
    </row>
    <row r="6" spans="1:8" s="70" customFormat="1" ht="18" x14ac:dyDescent="0.35">
      <c r="A6" s="1"/>
      <c r="B6" s="69"/>
      <c r="C6" s="69"/>
      <c r="D6" s="69"/>
      <c r="E6" s="69"/>
      <c r="F6" s="69"/>
      <c r="G6" s="69"/>
      <c r="H6" s="69"/>
    </row>
    <row r="7" spans="1:8" s="70" customFormat="1" ht="18" x14ac:dyDescent="0.35">
      <c r="A7" s="71" t="s">
        <v>147</v>
      </c>
      <c r="B7" s="69"/>
      <c r="C7" s="69"/>
      <c r="D7" s="69"/>
      <c r="E7" s="69"/>
      <c r="F7" s="69"/>
      <c r="G7" s="69"/>
      <c r="H7" s="69"/>
    </row>
    <row r="8" spans="1:8" s="70" customFormat="1" ht="18" x14ac:dyDescent="0.35">
      <c r="A8" s="72" t="s">
        <v>148</v>
      </c>
      <c r="B8" s="69"/>
      <c r="C8" s="69"/>
      <c r="D8" s="69"/>
      <c r="E8" s="69"/>
      <c r="F8" s="69"/>
      <c r="G8" s="69"/>
      <c r="H8" s="69"/>
    </row>
    <row r="9" spans="1:8" s="70" customFormat="1" ht="18" x14ac:dyDescent="0.35">
      <c r="A9" s="73" t="s">
        <v>149</v>
      </c>
      <c r="B9" s="69"/>
      <c r="C9" s="69"/>
      <c r="D9" s="69"/>
      <c r="E9" s="69"/>
      <c r="F9" s="69"/>
      <c r="G9" s="69"/>
      <c r="H9" s="69"/>
    </row>
    <row r="10" spans="1:8" s="70" customFormat="1" ht="18" x14ac:dyDescent="0.35">
      <c r="A10" s="74" t="s">
        <v>150</v>
      </c>
      <c r="B10" s="69"/>
      <c r="C10" s="69"/>
      <c r="D10" s="69"/>
      <c r="E10" s="69"/>
      <c r="F10" s="69"/>
      <c r="G10" s="69"/>
      <c r="H10" s="69"/>
    </row>
    <row r="12" spans="1:8" ht="15.6" x14ac:dyDescent="0.3">
      <c r="A12" s="13" t="s">
        <v>153</v>
      </c>
      <c r="D12" s="13"/>
    </row>
    <row r="14" spans="1:8" x14ac:dyDescent="0.3">
      <c r="A14" s="9" t="s">
        <v>151</v>
      </c>
      <c r="D14" s="9"/>
    </row>
    <row r="15" spans="1:8" ht="28.8" x14ac:dyDescent="0.3">
      <c r="A15" s="9" t="s">
        <v>152</v>
      </c>
      <c r="D15" s="9"/>
    </row>
    <row r="16" spans="1:8" x14ac:dyDescent="0.3">
      <c r="A16" s="9" t="s">
        <v>120</v>
      </c>
      <c r="D16" s="9"/>
    </row>
    <row r="17" spans="1:5" x14ac:dyDescent="0.3">
      <c r="A17" s="9" t="s">
        <v>119</v>
      </c>
      <c r="D17" s="9"/>
    </row>
    <row r="18" spans="1:5" x14ac:dyDescent="0.3">
      <c r="D18" s="9"/>
    </row>
    <row r="19" spans="1:5" ht="15" customHeight="1" x14ac:dyDescent="0.3"/>
    <row r="20" spans="1:5" ht="16.8" customHeight="1" x14ac:dyDescent="0.3">
      <c r="A20" s="98" t="s">
        <v>171</v>
      </c>
      <c r="B20" s="98"/>
    </row>
    <row r="21" spans="1:5" ht="16.8" customHeight="1" x14ac:dyDescent="0.3">
      <c r="A21" s="99" t="s">
        <v>154</v>
      </c>
      <c r="B21" s="99"/>
    </row>
    <row r="22" spans="1:5" x14ac:dyDescent="0.3">
      <c r="A22" s="14" t="s">
        <v>0</v>
      </c>
      <c r="B22" s="14" t="s">
        <v>1</v>
      </c>
    </row>
    <row r="23" spans="1:5" x14ac:dyDescent="0.3">
      <c r="A23" s="31" t="s">
        <v>157</v>
      </c>
      <c r="B23" s="49">
        <f>Saannot!B15+Saannot!C15</f>
        <v>0</v>
      </c>
    </row>
    <row r="24" spans="1:5" x14ac:dyDescent="0.3">
      <c r="A24" s="31" t="s">
        <v>2</v>
      </c>
      <c r="B24" s="50">
        <f>SUM(Saannot!Y17:Y44)</f>
        <v>0</v>
      </c>
    </row>
    <row r="25" spans="1:5" x14ac:dyDescent="0.3">
      <c r="A25" s="31" t="s">
        <v>3</v>
      </c>
      <c r="B25" s="51">
        <f>'Tulot (E_K)'!I29</f>
        <v>0</v>
      </c>
    </row>
    <row r="26" spans="1:5" x14ac:dyDescent="0.3">
      <c r="A26" s="31" t="s">
        <v>121</v>
      </c>
      <c r="B26" s="51">
        <f>'Menot (E_K)'!K28</f>
        <v>0</v>
      </c>
    </row>
    <row r="27" spans="1:5" x14ac:dyDescent="0.3">
      <c r="A27" s="31" t="s">
        <v>122</v>
      </c>
      <c r="B27" s="51">
        <f>' Lisätyö (E_K)'!$E$37</f>
        <v>0</v>
      </c>
      <c r="D27" s="29"/>
    </row>
    <row r="28" spans="1:5" x14ac:dyDescent="0.3">
      <c r="A28" s="31" t="s">
        <v>4</v>
      </c>
      <c r="B28" s="51">
        <f>'Tulot (E_K)'!I29-'Menot (E_K)'!K28-' Lisätyö (E_K)'!$E$37</f>
        <v>0</v>
      </c>
      <c r="D28" s="29"/>
    </row>
    <row r="29" spans="1:5" x14ac:dyDescent="0.3">
      <c r="A29" s="31" t="s">
        <v>5</v>
      </c>
      <c r="B29" s="50">
        <f>IF(SUM(Saannot!Y45)=0,0,'Tulot (E_K)'!I30/SUM(Saannot!Y45))</f>
        <v>0</v>
      </c>
      <c r="D29" s="29"/>
      <c r="E29" s="44"/>
    </row>
    <row r="30" spans="1:5" x14ac:dyDescent="0.3">
      <c r="A30" s="35"/>
    </row>
    <row r="31" spans="1:5" ht="15.6" x14ac:dyDescent="0.3">
      <c r="A31" s="100" t="s">
        <v>155</v>
      </c>
      <c r="B31" s="100"/>
    </row>
    <row r="32" spans="1:5" x14ac:dyDescent="0.3">
      <c r="A32" s="14" t="s">
        <v>0</v>
      </c>
      <c r="B32" s="14" t="s">
        <v>1</v>
      </c>
    </row>
    <row r="33" spans="1:4" x14ac:dyDescent="0.3">
      <c r="A33" s="31" t="s">
        <v>157</v>
      </c>
      <c r="B33" s="49">
        <f>Saannot!B15+Saannot!C15</f>
        <v>0</v>
      </c>
    </row>
    <row r="34" spans="1:4" x14ac:dyDescent="0.3">
      <c r="A34" s="31" t="s">
        <v>2</v>
      </c>
      <c r="B34" s="50">
        <f>SUM(Saannot!Y17:Y44)</f>
        <v>0</v>
      </c>
    </row>
    <row r="35" spans="1:4" x14ac:dyDescent="0.3">
      <c r="A35" s="31" t="s">
        <v>3</v>
      </c>
      <c r="B35" s="51">
        <f>'Tulot (ER)'!I39</f>
        <v>0</v>
      </c>
    </row>
    <row r="36" spans="1:4" x14ac:dyDescent="0.3">
      <c r="A36" s="31" t="s">
        <v>121</v>
      </c>
      <c r="B36" s="51">
        <f>'Menot (ER)'!K38</f>
        <v>0</v>
      </c>
      <c r="D36" s="35"/>
    </row>
    <row r="37" spans="1:4" x14ac:dyDescent="0.3">
      <c r="A37" s="31" t="s">
        <v>122</v>
      </c>
      <c r="B37" s="51">
        <f>' Lisätyö (ER)'!$E$37</f>
        <v>0</v>
      </c>
    </row>
    <row r="38" spans="1:4" x14ac:dyDescent="0.3">
      <c r="A38" s="31" t="s">
        <v>4</v>
      </c>
      <c r="B38" s="51">
        <f>'Tulot (ER)'!I39-'Menot (ER)'!K38-' Lisätyö (ER)'!$E$37</f>
        <v>0</v>
      </c>
    </row>
    <row r="39" spans="1:4" x14ac:dyDescent="0.3">
      <c r="A39" s="31" t="s">
        <v>5</v>
      </c>
      <c r="B39" s="50">
        <f>IF(SUM(Saannot!Y45)=0,0,'Tulot (ER)'!I40/SUM(Saannot!Y45))</f>
        <v>0</v>
      </c>
    </row>
    <row r="41" spans="1:4" ht="15.6" x14ac:dyDescent="0.3">
      <c r="A41" s="96" t="s">
        <v>156</v>
      </c>
      <c r="B41" s="96"/>
    </row>
    <row r="42" spans="1:4" x14ac:dyDescent="0.3">
      <c r="A42" s="14" t="s">
        <v>0</v>
      </c>
      <c r="B42" s="14" t="s">
        <v>1</v>
      </c>
    </row>
    <row r="43" spans="1:4" x14ac:dyDescent="0.3">
      <c r="A43" s="31" t="s">
        <v>157</v>
      </c>
      <c r="B43" s="49">
        <f>Saannot!B15+Saannot!C15</f>
        <v>0</v>
      </c>
    </row>
    <row r="44" spans="1:4" x14ac:dyDescent="0.3">
      <c r="A44" s="31" t="s">
        <v>2</v>
      </c>
      <c r="B44" s="50">
        <f>SUM(Saannot!Y17:Y44)</f>
        <v>0</v>
      </c>
    </row>
    <row r="45" spans="1:4" x14ac:dyDescent="0.3">
      <c r="A45" s="31" t="s">
        <v>3</v>
      </c>
      <c r="B45" s="51">
        <f>'Tulot (TK)'!I49</f>
        <v>0</v>
      </c>
    </row>
    <row r="46" spans="1:4" x14ac:dyDescent="0.3">
      <c r="A46" s="31" t="s">
        <v>121</v>
      </c>
      <c r="B46" s="51">
        <f>'Menot (TK)'!K48</f>
        <v>0</v>
      </c>
    </row>
    <row r="47" spans="1:4" x14ac:dyDescent="0.3">
      <c r="A47" s="31" t="s">
        <v>122</v>
      </c>
      <c r="B47" s="51">
        <f>' Lisätyö (TK)'!$E$37</f>
        <v>0</v>
      </c>
    </row>
    <row r="48" spans="1:4" x14ac:dyDescent="0.3">
      <c r="A48" s="31" t="s">
        <v>4</v>
      </c>
      <c r="B48" s="51">
        <f>'Tulot (TK)'!I49-'Menot (TK)'!K48-' Lisätyö (TK)'!$E$37</f>
        <v>0</v>
      </c>
    </row>
    <row r="49" spans="1:2" ht="16.8" customHeight="1" x14ac:dyDescent="0.3">
      <c r="A49" s="31" t="s">
        <v>5</v>
      </c>
      <c r="B49" s="50">
        <f>IF(SUM(Saannot!Y45)=0,0,'Tulot (TK)'!I50/SUM(Saannot!Y45))</f>
        <v>0</v>
      </c>
    </row>
  </sheetData>
  <sheetProtection algorithmName="SHA-512" hashValue="keUhG9SM4E2qoE0hM+cPtzCFsNJeyoWQhZ8JVsd+Oyq0GX15hQ3bkmzytkQtCZLkrg7NZMXFnmd7Va9cluNfuw==" saltValue="twUxpBvFwflxXOeX08WaFA==" spinCount="100000" sheet="1" objects="1" scenarios="1"/>
  <mergeCells count="6">
    <mergeCell ref="A41:B41"/>
    <mergeCell ref="A2:H2"/>
    <mergeCell ref="A1:H1"/>
    <mergeCell ref="A20:B20"/>
    <mergeCell ref="A21:B21"/>
    <mergeCell ref="A31:B3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</sheetPr>
  <dimension ref="A1:K58"/>
  <sheetViews>
    <sheetView workbookViewId="0">
      <pane ySplit="4" topLeftCell="A14" activePane="bottomLeft" state="frozen"/>
      <selection activeCell="D46" sqref="D46"/>
      <selection pane="bottomLeft" activeCell="F18" sqref="F18"/>
    </sheetView>
  </sheetViews>
  <sheetFormatPr defaultRowHeight="14.4" x14ac:dyDescent="0.3"/>
  <cols>
    <col min="1" max="1" width="45" customWidth="1"/>
    <col min="2" max="2" width="20.33203125" bestFit="1" customWidth="1"/>
    <col min="3" max="3" width="14.88671875" customWidth="1"/>
    <col min="4" max="4" width="14.33203125" customWidth="1"/>
    <col min="5" max="5" width="27.44140625" customWidth="1"/>
    <col min="6" max="6" width="22.21875" customWidth="1"/>
    <col min="7" max="7" width="17" customWidth="1"/>
    <col min="8" max="8" width="20.6640625" customWidth="1"/>
    <col min="9" max="9" width="18.6640625" customWidth="1"/>
    <col min="10" max="10" width="14.44140625" customWidth="1"/>
    <col min="11" max="11" width="14.6640625" customWidth="1"/>
  </cols>
  <sheetData>
    <row r="1" spans="1:11" ht="21" customHeight="1" x14ac:dyDescent="0.4">
      <c r="A1" s="101" t="s">
        <v>158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1" x14ac:dyDescent="0.3">
      <c r="A2" s="103" t="s">
        <v>124</v>
      </c>
      <c r="B2" s="93"/>
      <c r="C2" s="93"/>
      <c r="D2" s="93"/>
      <c r="E2" s="93"/>
      <c r="F2" s="93"/>
      <c r="G2" s="93"/>
      <c r="H2" s="93"/>
      <c r="I2" s="93"/>
      <c r="J2" s="93"/>
    </row>
    <row r="3" spans="1:11" x14ac:dyDescent="0.3">
      <c r="A3" t="s">
        <v>137</v>
      </c>
    </row>
    <row r="4" spans="1:11" ht="28.8" x14ac:dyDescent="0.3">
      <c r="A4" s="14" t="s">
        <v>94</v>
      </c>
      <c r="B4" s="14" t="s">
        <v>95</v>
      </c>
      <c r="C4" s="14" t="s">
        <v>100</v>
      </c>
      <c r="D4" s="14" t="s">
        <v>93</v>
      </c>
      <c r="E4" s="14" t="s">
        <v>34</v>
      </c>
      <c r="F4" s="14" t="s">
        <v>126</v>
      </c>
      <c r="G4" s="14" t="s">
        <v>35</v>
      </c>
      <c r="H4" s="14" t="s">
        <v>96</v>
      </c>
      <c r="I4" s="14" t="s">
        <v>97</v>
      </c>
      <c r="J4" s="14" t="s">
        <v>98</v>
      </c>
      <c r="K4" s="14" t="s">
        <v>99</v>
      </c>
    </row>
    <row r="5" spans="1:11" x14ac:dyDescent="0.3">
      <c r="A5" s="52" t="s">
        <v>72</v>
      </c>
      <c r="B5" s="52" t="s">
        <v>33</v>
      </c>
      <c r="C5" s="54"/>
      <c r="D5" s="54"/>
      <c r="E5" s="54"/>
      <c r="F5" s="55"/>
      <c r="G5" s="56">
        <v>0</v>
      </c>
      <c r="H5" s="52">
        <v>5</v>
      </c>
      <c r="I5" s="56">
        <v>0</v>
      </c>
      <c r="J5" s="16">
        <f>IF(G5="", "", (G5-I5)/H5)</f>
        <v>0</v>
      </c>
      <c r="K5" s="16">
        <f>IFERROR(N(F5)+N(J5), N(F5)+0)</f>
        <v>0</v>
      </c>
    </row>
    <row r="6" spans="1:11" x14ac:dyDescent="0.3">
      <c r="A6" s="52" t="s">
        <v>73</v>
      </c>
      <c r="B6" s="52" t="s">
        <v>33</v>
      </c>
      <c r="C6" s="54"/>
      <c r="D6" s="54"/>
      <c r="E6" s="54"/>
      <c r="F6" s="55"/>
      <c r="G6" s="56">
        <v>0</v>
      </c>
      <c r="H6" s="52">
        <v>5</v>
      </c>
      <c r="I6" s="56">
        <v>0</v>
      </c>
      <c r="J6" s="16">
        <f t="shared" ref="J6:J13" si="0">IF(G6="", "", (G6-I6)/H6)</f>
        <v>0</v>
      </c>
      <c r="K6" s="16">
        <f t="shared" ref="K6:K14" si="1">IFERROR(N(F6)+N(J6), N(F6)+0)</f>
        <v>0</v>
      </c>
    </row>
    <row r="7" spans="1:11" x14ac:dyDescent="0.3">
      <c r="A7" s="52" t="s">
        <v>74</v>
      </c>
      <c r="B7" s="52" t="s">
        <v>33</v>
      </c>
      <c r="C7" s="54"/>
      <c r="D7" s="54"/>
      <c r="E7" s="54"/>
      <c r="F7" s="55"/>
      <c r="G7" s="56">
        <v>0</v>
      </c>
      <c r="H7" s="52">
        <v>5</v>
      </c>
      <c r="I7" s="56">
        <v>0</v>
      </c>
      <c r="J7" s="16">
        <f t="shared" si="0"/>
        <v>0</v>
      </c>
      <c r="K7" s="16">
        <f t="shared" si="1"/>
        <v>0</v>
      </c>
    </row>
    <row r="8" spans="1:11" x14ac:dyDescent="0.3">
      <c r="A8" s="52" t="s">
        <v>75</v>
      </c>
      <c r="B8" s="52" t="s">
        <v>33</v>
      </c>
      <c r="C8" s="54"/>
      <c r="D8" s="54"/>
      <c r="E8" s="54"/>
      <c r="F8" s="55"/>
      <c r="G8" s="56">
        <v>0</v>
      </c>
      <c r="H8" s="52">
        <v>5</v>
      </c>
      <c r="I8" s="56">
        <v>0</v>
      </c>
      <c r="J8" s="16">
        <f t="shared" si="0"/>
        <v>0</v>
      </c>
      <c r="K8" s="16">
        <f t="shared" si="1"/>
        <v>0</v>
      </c>
    </row>
    <row r="9" spans="1:11" x14ac:dyDescent="0.3">
      <c r="A9" s="52" t="s">
        <v>76</v>
      </c>
      <c r="B9" s="52" t="s">
        <v>33</v>
      </c>
      <c r="C9" s="54"/>
      <c r="D9" s="54"/>
      <c r="E9" s="54"/>
      <c r="F9" s="55"/>
      <c r="G9" s="56">
        <v>0</v>
      </c>
      <c r="H9" s="52">
        <v>5</v>
      </c>
      <c r="I9" s="56">
        <v>0</v>
      </c>
      <c r="J9" s="16">
        <f t="shared" si="0"/>
        <v>0</v>
      </c>
      <c r="K9" s="16">
        <f t="shared" si="1"/>
        <v>0</v>
      </c>
    </row>
    <row r="10" spans="1:11" x14ac:dyDescent="0.3">
      <c r="A10" s="52" t="s">
        <v>77</v>
      </c>
      <c r="B10" s="52" t="s">
        <v>33</v>
      </c>
      <c r="C10" s="54"/>
      <c r="D10" s="54"/>
      <c r="E10" s="54"/>
      <c r="F10" s="55"/>
      <c r="G10" s="56">
        <v>0</v>
      </c>
      <c r="H10" s="52">
        <v>5</v>
      </c>
      <c r="I10" s="56">
        <v>0</v>
      </c>
      <c r="J10" s="16">
        <f t="shared" si="0"/>
        <v>0</v>
      </c>
      <c r="K10" s="16">
        <f t="shared" si="1"/>
        <v>0</v>
      </c>
    </row>
    <row r="11" spans="1:11" x14ac:dyDescent="0.3">
      <c r="A11" s="52" t="s">
        <v>78</v>
      </c>
      <c r="B11" s="52" t="s">
        <v>33</v>
      </c>
      <c r="C11" s="54"/>
      <c r="D11" s="54"/>
      <c r="E11" s="54"/>
      <c r="F11" s="55"/>
      <c r="G11" s="56">
        <v>0</v>
      </c>
      <c r="H11" s="52">
        <v>5</v>
      </c>
      <c r="I11" s="56">
        <v>0</v>
      </c>
      <c r="J11" s="16">
        <f t="shared" si="0"/>
        <v>0</v>
      </c>
      <c r="K11" s="16">
        <f t="shared" si="1"/>
        <v>0</v>
      </c>
    </row>
    <row r="12" spans="1:11" x14ac:dyDescent="0.3">
      <c r="A12" s="52" t="s">
        <v>79</v>
      </c>
      <c r="B12" s="52" t="s">
        <v>33</v>
      </c>
      <c r="C12" s="54"/>
      <c r="D12" s="54"/>
      <c r="E12" s="54"/>
      <c r="F12" s="55"/>
      <c r="G12" s="56">
        <v>0</v>
      </c>
      <c r="H12" s="52">
        <v>5</v>
      </c>
      <c r="I12" s="56">
        <v>0</v>
      </c>
      <c r="J12" s="16">
        <f t="shared" si="0"/>
        <v>0</v>
      </c>
      <c r="K12" s="16">
        <f t="shared" si="1"/>
        <v>0</v>
      </c>
    </row>
    <row r="13" spans="1:11" x14ac:dyDescent="0.3">
      <c r="A13" s="52" t="s">
        <v>80</v>
      </c>
      <c r="B13" s="52" t="s">
        <v>33</v>
      </c>
      <c r="C13" s="54"/>
      <c r="D13" s="54"/>
      <c r="E13" s="54"/>
      <c r="F13" s="55"/>
      <c r="G13" s="56">
        <v>0</v>
      </c>
      <c r="H13" s="52">
        <v>5</v>
      </c>
      <c r="I13" s="56">
        <v>0</v>
      </c>
      <c r="J13" s="16">
        <f t="shared" si="0"/>
        <v>0</v>
      </c>
      <c r="K13" s="16">
        <f t="shared" si="1"/>
        <v>0</v>
      </c>
    </row>
    <row r="14" spans="1:11" x14ac:dyDescent="0.3">
      <c r="A14" s="52" t="s">
        <v>81</v>
      </c>
      <c r="B14" s="52" t="s">
        <v>33</v>
      </c>
      <c r="C14" s="54"/>
      <c r="D14" s="54"/>
      <c r="E14" s="54"/>
      <c r="F14" s="55"/>
      <c r="G14" s="56">
        <v>0</v>
      </c>
      <c r="H14" s="52">
        <v>5</v>
      </c>
      <c r="I14" s="56">
        <v>0</v>
      </c>
      <c r="J14" s="16">
        <f>IF(G14="", "", (G14-I14)/H14)</f>
        <v>0</v>
      </c>
      <c r="K14" s="16">
        <f t="shared" si="1"/>
        <v>0</v>
      </c>
    </row>
    <row r="15" spans="1:11" x14ac:dyDescent="0.3">
      <c r="A15" s="52" t="s">
        <v>82</v>
      </c>
      <c r="B15" s="52" t="s">
        <v>33</v>
      </c>
      <c r="C15" s="54"/>
      <c r="D15" s="54"/>
      <c r="E15" s="54"/>
      <c r="F15" s="56">
        <v>0</v>
      </c>
      <c r="G15" s="55"/>
      <c r="H15" s="54"/>
      <c r="I15" s="55"/>
      <c r="J15" s="30" t="str">
        <f>IF(G15="", "", (G15-I15)/H15)</f>
        <v/>
      </c>
      <c r="K15" s="16">
        <f>IFERROR(N(F15)+N(J15), N(F15)+0)</f>
        <v>0</v>
      </c>
    </row>
    <row r="16" spans="1:11" x14ac:dyDescent="0.3">
      <c r="A16" s="52" t="s">
        <v>83</v>
      </c>
      <c r="B16" s="52" t="s">
        <v>33</v>
      </c>
      <c r="C16" s="54"/>
      <c r="D16" s="54"/>
      <c r="E16" s="54"/>
      <c r="F16" s="56">
        <v>0</v>
      </c>
      <c r="G16" s="55"/>
      <c r="H16" s="54"/>
      <c r="I16" s="55"/>
      <c r="J16" s="30" t="str">
        <f>IF(G16="", "", (G16-I16)/H16)</f>
        <v/>
      </c>
      <c r="K16" s="16">
        <f>IFERROR(N(F16)+N(J16), N(F16)+0)</f>
        <v>0</v>
      </c>
    </row>
    <row r="17" spans="1:11" x14ac:dyDescent="0.3">
      <c r="A17" s="52" t="s">
        <v>84</v>
      </c>
      <c r="B17" s="52" t="s">
        <v>33</v>
      </c>
      <c r="C17" s="54"/>
      <c r="D17" s="54"/>
      <c r="E17" s="54"/>
      <c r="F17" s="56">
        <v>0</v>
      </c>
      <c r="G17" s="55"/>
      <c r="H17" s="54"/>
      <c r="I17" s="55"/>
      <c r="J17" s="30" t="str">
        <f t="shared" ref="J17:J27" si="2">IF(G17="", "", (G17-I17)/H17)</f>
        <v/>
      </c>
      <c r="K17" s="16">
        <f t="shared" ref="K17:K27" si="3">IFERROR(N(F17)+N(J17), N(F17)+0)</f>
        <v>0</v>
      </c>
    </row>
    <row r="18" spans="1:11" x14ac:dyDescent="0.3">
      <c r="A18" s="52" t="s">
        <v>85</v>
      </c>
      <c r="B18" s="52" t="s">
        <v>33</v>
      </c>
      <c r="C18" s="54"/>
      <c r="D18" s="54"/>
      <c r="E18" s="54"/>
      <c r="F18" s="56">
        <v>0</v>
      </c>
      <c r="G18" s="57"/>
      <c r="H18" s="58"/>
      <c r="I18" s="55"/>
      <c r="J18" s="32"/>
      <c r="K18" s="16">
        <f t="shared" si="3"/>
        <v>0</v>
      </c>
    </row>
    <row r="19" spans="1:11" x14ac:dyDescent="0.3">
      <c r="A19" s="52" t="s">
        <v>86</v>
      </c>
      <c r="B19" s="52" t="s">
        <v>33</v>
      </c>
      <c r="C19" s="54"/>
      <c r="D19" s="54"/>
      <c r="E19" s="54"/>
      <c r="F19" s="56">
        <v>0</v>
      </c>
      <c r="G19" s="57"/>
      <c r="H19" s="58"/>
      <c r="I19" s="55"/>
      <c r="J19" s="32"/>
      <c r="K19" s="16">
        <f t="shared" si="3"/>
        <v>0</v>
      </c>
    </row>
    <row r="20" spans="1:11" x14ac:dyDescent="0.3">
      <c r="A20" s="52" t="s">
        <v>87</v>
      </c>
      <c r="B20" s="52" t="s">
        <v>33</v>
      </c>
      <c r="C20" s="54"/>
      <c r="D20" s="54"/>
      <c r="E20" s="54"/>
      <c r="F20" s="56">
        <v>0</v>
      </c>
      <c r="G20" s="57"/>
      <c r="H20" s="58"/>
      <c r="I20" s="55"/>
      <c r="J20" s="32"/>
      <c r="K20" s="16">
        <f t="shared" si="3"/>
        <v>0</v>
      </c>
    </row>
    <row r="21" spans="1:11" x14ac:dyDescent="0.3">
      <c r="A21" s="52" t="s">
        <v>88</v>
      </c>
      <c r="B21" s="52" t="s">
        <v>33</v>
      </c>
      <c r="C21" s="54"/>
      <c r="D21" s="54"/>
      <c r="E21" s="54"/>
      <c r="F21" s="56">
        <v>0</v>
      </c>
      <c r="G21" s="57"/>
      <c r="H21" s="58"/>
      <c r="I21" s="55"/>
      <c r="J21" s="32"/>
      <c r="K21" s="16">
        <f t="shared" si="3"/>
        <v>0</v>
      </c>
    </row>
    <row r="22" spans="1:11" x14ac:dyDescent="0.3">
      <c r="A22" s="52" t="s">
        <v>89</v>
      </c>
      <c r="B22" s="52" t="s">
        <v>33</v>
      </c>
      <c r="C22" s="54"/>
      <c r="D22" s="54"/>
      <c r="E22" s="54"/>
      <c r="F22" s="56">
        <v>0</v>
      </c>
      <c r="G22" s="57"/>
      <c r="H22" s="58"/>
      <c r="I22" s="55"/>
      <c r="J22" s="32"/>
      <c r="K22" s="16">
        <f t="shared" si="3"/>
        <v>0</v>
      </c>
    </row>
    <row r="23" spans="1:11" x14ac:dyDescent="0.3">
      <c r="A23" s="52" t="s">
        <v>90</v>
      </c>
      <c r="B23" s="52" t="s">
        <v>33</v>
      </c>
      <c r="C23" s="54"/>
      <c r="D23" s="54"/>
      <c r="E23" s="54"/>
      <c r="F23" s="56">
        <v>0</v>
      </c>
      <c r="G23" s="57"/>
      <c r="H23" s="58"/>
      <c r="I23" s="55"/>
      <c r="J23" s="32"/>
      <c r="K23" s="16">
        <f t="shared" si="3"/>
        <v>0</v>
      </c>
    </row>
    <row r="24" spans="1:11" x14ac:dyDescent="0.3">
      <c r="A24" s="52" t="s">
        <v>91</v>
      </c>
      <c r="B24" s="52" t="s">
        <v>33</v>
      </c>
      <c r="C24" s="54"/>
      <c r="D24" s="54"/>
      <c r="E24" s="54"/>
      <c r="F24" s="56">
        <v>0</v>
      </c>
      <c r="G24" s="57"/>
      <c r="H24" s="58"/>
      <c r="I24" s="55"/>
      <c r="J24" s="32"/>
      <c r="K24" s="16">
        <f t="shared" si="3"/>
        <v>0</v>
      </c>
    </row>
    <row r="25" spans="1:11" x14ac:dyDescent="0.3">
      <c r="A25" s="54" t="s">
        <v>92</v>
      </c>
      <c r="B25" s="52" t="s">
        <v>33</v>
      </c>
      <c r="C25" s="52">
        <v>0</v>
      </c>
      <c r="D25" s="59">
        <v>0</v>
      </c>
      <c r="E25" s="52" t="s">
        <v>37</v>
      </c>
      <c r="F25" s="56">
        <f>C25*D25</f>
        <v>0</v>
      </c>
      <c r="G25" s="55"/>
      <c r="H25" s="54"/>
      <c r="I25" s="55"/>
      <c r="J25" s="30" t="str">
        <f>IF(G25="", "", (G25-I25)/H25)</f>
        <v/>
      </c>
      <c r="K25" s="16">
        <f>IFERROR(N(F25)+N(J25), N(F25)+0)</f>
        <v>0</v>
      </c>
    </row>
    <row r="26" spans="1:11" x14ac:dyDescent="0.3">
      <c r="A26" s="54" t="s">
        <v>38</v>
      </c>
      <c r="B26" s="52" t="s">
        <v>33</v>
      </c>
      <c r="C26" s="52">
        <v>0</v>
      </c>
      <c r="D26" s="59">
        <v>0</v>
      </c>
      <c r="E26" s="52" t="s">
        <v>39</v>
      </c>
      <c r="F26" s="56">
        <f>C26*D26</f>
        <v>0</v>
      </c>
      <c r="G26" s="55"/>
      <c r="H26" s="54"/>
      <c r="I26" s="55"/>
      <c r="J26" s="30" t="str">
        <f t="shared" si="2"/>
        <v/>
      </c>
      <c r="K26" s="16">
        <f t="shared" si="3"/>
        <v>0</v>
      </c>
    </row>
    <row r="27" spans="1:11" x14ac:dyDescent="0.3">
      <c r="A27" s="54" t="s">
        <v>136</v>
      </c>
      <c r="B27" s="52" t="s">
        <v>33</v>
      </c>
      <c r="C27" s="52">
        <v>0</v>
      </c>
      <c r="D27" s="52">
        <v>0</v>
      </c>
      <c r="E27" s="52" t="s">
        <v>40</v>
      </c>
      <c r="F27" s="56">
        <f>C27*D27</f>
        <v>0</v>
      </c>
      <c r="G27" s="55"/>
      <c r="H27" s="54"/>
      <c r="I27" s="55"/>
      <c r="J27" s="30" t="str">
        <f t="shared" si="2"/>
        <v/>
      </c>
      <c r="K27" s="16">
        <f t="shared" si="3"/>
        <v>0</v>
      </c>
    </row>
    <row r="28" spans="1:11" x14ac:dyDescent="0.3">
      <c r="A28" s="14"/>
      <c r="B28" s="14"/>
      <c r="C28" s="14"/>
      <c r="D28" s="14"/>
      <c r="E28" s="14" t="s">
        <v>9</v>
      </c>
      <c r="F28" s="17">
        <f>SUM(F5:F27)</f>
        <v>0</v>
      </c>
      <c r="G28" s="17">
        <f>SUM(G5:G27)</f>
        <v>0</v>
      </c>
      <c r="H28" s="14"/>
      <c r="I28" s="14"/>
      <c r="J28" s="17">
        <f>SUM(J5:J27)</f>
        <v>0</v>
      </c>
      <c r="K28" s="17">
        <f>SUM(K5:K27)</f>
        <v>0</v>
      </c>
    </row>
    <row r="31" spans="1:11" ht="18" x14ac:dyDescent="0.35">
      <c r="A31" s="102" t="s">
        <v>41</v>
      </c>
      <c r="B31" s="93"/>
      <c r="C31" s="93"/>
      <c r="D31" s="93"/>
      <c r="E31" s="93"/>
      <c r="F31" s="93"/>
      <c r="G31" s="93"/>
      <c r="H31" s="93"/>
      <c r="I31" s="93"/>
      <c r="J31" s="93"/>
    </row>
    <row r="32" spans="1:11" x14ac:dyDescent="0.3">
      <c r="B32" s="10" t="s">
        <v>42</v>
      </c>
      <c r="C32" s="11">
        <f>SUM(Saannot!Y19:Y44)</f>
        <v>0</v>
      </c>
      <c r="E32" s="10" t="s">
        <v>43</v>
      </c>
      <c r="F32" s="12">
        <f>SUMIF($B$5:$B$27,"kaikki",$K$5:$K$27)</f>
        <v>0</v>
      </c>
    </row>
    <row r="33" spans="1:7" ht="28.8" x14ac:dyDescent="0.3">
      <c r="A33" s="14" t="s">
        <v>10</v>
      </c>
      <c r="B33" s="14" t="s">
        <v>44</v>
      </c>
      <c r="C33" s="14" t="s">
        <v>45</v>
      </c>
      <c r="D33" s="14" t="s">
        <v>46</v>
      </c>
      <c r="E33" s="14" t="s">
        <v>47</v>
      </c>
      <c r="F33" s="14" t="s">
        <v>48</v>
      </c>
      <c r="G33" s="14" t="s">
        <v>49</v>
      </c>
    </row>
    <row r="34" spans="1:7" ht="28.8" x14ac:dyDescent="0.3">
      <c r="A34" s="18" t="str">
        <f>Saannot!A19</f>
        <v>Rustoluut (lantio, kylkiluu, rintalasta, lapaluu, ranka ja kaula)</v>
      </c>
      <c r="B34" s="19">
        <f>IFERROR(Saannot!Y19,0)</f>
        <v>0</v>
      </c>
      <c r="C34" s="20">
        <f t="shared" ref="C34:C57" si="4">IF($C$32=0,0,B34/$C$32)</f>
        <v>0</v>
      </c>
      <c r="D34" s="16">
        <f t="shared" ref="D34:D57" si="5">SUMIF($B$5:$B$27,A34,$K$5:$K$27)</f>
        <v>0</v>
      </c>
      <c r="E34" s="16">
        <f t="shared" ref="E34:E57" si="6">$F$32*C34</f>
        <v>0</v>
      </c>
      <c r="F34" s="16">
        <f t="shared" ref="F34:F57" si="7">D34+E34</f>
        <v>0</v>
      </c>
      <c r="G34" s="19">
        <f t="shared" ref="G34:G57" si="8">IF(B34=0,0,F34/B34)</f>
        <v>0</v>
      </c>
    </row>
    <row r="35" spans="1:7" x14ac:dyDescent="0.3">
      <c r="A35" s="18" t="str">
        <f>Saannot!A20</f>
        <v>Putkiluut</v>
      </c>
      <c r="B35" s="19">
        <f>IFERROR(Saannot!Y20,0)</f>
        <v>0</v>
      </c>
      <c r="C35" s="20">
        <f t="shared" si="4"/>
        <v>0</v>
      </c>
      <c r="D35" s="16">
        <f t="shared" si="5"/>
        <v>0</v>
      </c>
      <c r="E35" s="16">
        <f t="shared" si="6"/>
        <v>0</v>
      </c>
      <c r="F35" s="16">
        <f t="shared" si="7"/>
        <v>0</v>
      </c>
      <c r="G35" s="19">
        <f t="shared" si="8"/>
        <v>0</v>
      </c>
    </row>
    <row r="36" spans="1:7" x14ac:dyDescent="0.3">
      <c r="A36" s="18" t="str">
        <f>Saannot!A21</f>
        <v>Potkanpäät</v>
      </c>
      <c r="B36" s="19">
        <f>IFERROR(Saannot!Y21,0)</f>
        <v>0</v>
      </c>
      <c r="C36" s="20">
        <f t="shared" si="4"/>
        <v>0</v>
      </c>
      <c r="D36" s="16">
        <f t="shared" si="5"/>
        <v>0</v>
      </c>
      <c r="E36" s="16">
        <f t="shared" si="6"/>
        <v>0</v>
      </c>
      <c r="F36" s="16">
        <f t="shared" si="7"/>
        <v>0</v>
      </c>
      <c r="G36" s="19">
        <f t="shared" si="8"/>
        <v>0</v>
      </c>
    </row>
    <row r="37" spans="1:7" x14ac:dyDescent="0.3">
      <c r="A37" s="18" t="str">
        <f>Saannot!A22</f>
        <v>Niskajänne</v>
      </c>
      <c r="B37" s="19">
        <f>IFERROR(Saannot!Y22,0)</f>
        <v>0</v>
      </c>
      <c r="C37" s="20">
        <f t="shared" si="4"/>
        <v>0</v>
      </c>
      <c r="D37" s="16">
        <f t="shared" si="5"/>
        <v>0</v>
      </c>
      <c r="E37" s="16">
        <f t="shared" si="6"/>
        <v>0</v>
      </c>
      <c r="F37" s="16">
        <f t="shared" si="7"/>
        <v>0</v>
      </c>
      <c r="G37" s="19">
        <f t="shared" si="8"/>
        <v>0</v>
      </c>
    </row>
    <row r="38" spans="1:7" x14ac:dyDescent="0.3">
      <c r="A38" s="18" t="str">
        <f>Saannot!A23</f>
        <v>Jännetupit</v>
      </c>
      <c r="B38" s="19">
        <f>IFERROR(Saannot!Y23,0)</f>
        <v>0</v>
      </c>
      <c r="C38" s="20">
        <f t="shared" si="4"/>
        <v>0</v>
      </c>
      <c r="D38" s="16">
        <f t="shared" si="5"/>
        <v>0</v>
      </c>
      <c r="E38" s="16">
        <f t="shared" si="6"/>
        <v>0</v>
      </c>
      <c r="F38" s="16">
        <f t="shared" si="7"/>
        <v>0</v>
      </c>
      <c r="G38" s="19">
        <f t="shared" si="8"/>
        <v>0</v>
      </c>
    </row>
    <row r="39" spans="1:7" x14ac:dyDescent="0.3">
      <c r="A39" s="18" t="str">
        <f>Saannot!A24</f>
        <v>Rasvat</v>
      </c>
      <c r="B39" s="19">
        <f>IFERROR(Saannot!Y24,0)</f>
        <v>0</v>
      </c>
      <c r="C39" s="20">
        <f>IF($C$32=0,0,B39/$C$32)</f>
        <v>0</v>
      </c>
      <c r="D39" s="16">
        <f t="shared" si="5"/>
        <v>0</v>
      </c>
      <c r="E39" s="16">
        <f t="shared" si="6"/>
        <v>0</v>
      </c>
      <c r="F39" s="16">
        <f t="shared" si="7"/>
        <v>0</v>
      </c>
      <c r="G39" s="19">
        <f t="shared" si="8"/>
        <v>0</v>
      </c>
    </row>
    <row r="40" spans="1:7" x14ac:dyDescent="0.3">
      <c r="A40" s="18" t="str">
        <f>Saannot!A25</f>
        <v>Kalvot</v>
      </c>
      <c r="B40" s="19">
        <f>IFERROR(Saannot!Y25,0)</f>
        <v>0</v>
      </c>
      <c r="C40" s="20">
        <f t="shared" si="4"/>
        <v>0</v>
      </c>
      <c r="D40" s="16">
        <f t="shared" si="5"/>
        <v>0</v>
      </c>
      <c r="E40" s="16">
        <f t="shared" si="6"/>
        <v>0</v>
      </c>
      <c r="F40" s="16">
        <f t="shared" si="7"/>
        <v>0</v>
      </c>
      <c r="G40" s="19">
        <f t="shared" si="8"/>
        <v>0</v>
      </c>
    </row>
    <row r="41" spans="1:7" x14ac:dyDescent="0.3">
      <c r="A41" s="18" t="str">
        <f>Saannot!A26</f>
        <v>Kaulankärki</v>
      </c>
      <c r="B41" s="19">
        <f>IFERROR(Saannot!Y26,0)</f>
        <v>0</v>
      </c>
      <c r="C41" s="20">
        <f>IF($C$32=0,0,B41/$C$32)</f>
        <v>0</v>
      </c>
      <c r="D41" s="16">
        <f t="shared" si="5"/>
        <v>0</v>
      </c>
      <c r="E41" s="16">
        <f>$F$32*C41</f>
        <v>0</v>
      </c>
      <c r="F41" s="16">
        <f t="shared" si="7"/>
        <v>0</v>
      </c>
      <c r="G41" s="19">
        <f t="shared" si="8"/>
        <v>0</v>
      </c>
    </row>
    <row r="42" spans="1:7" x14ac:dyDescent="0.3">
      <c r="A42" s="18" t="str">
        <f>Saannot!A27</f>
        <v>Osa 1.</v>
      </c>
      <c r="B42" s="19">
        <f>IFERROR(Saannot!Y27,0)</f>
        <v>0</v>
      </c>
      <c r="C42" s="20">
        <f t="shared" si="4"/>
        <v>0</v>
      </c>
      <c r="D42" s="16">
        <f t="shared" si="5"/>
        <v>0</v>
      </c>
      <c r="E42" s="16">
        <f t="shared" si="6"/>
        <v>0</v>
      </c>
      <c r="F42" s="16">
        <f t="shared" si="7"/>
        <v>0</v>
      </c>
      <c r="G42" s="19">
        <f t="shared" si="8"/>
        <v>0</v>
      </c>
    </row>
    <row r="43" spans="1:7" x14ac:dyDescent="0.3">
      <c r="A43" s="18" t="str">
        <f>Saannot!A28</f>
        <v>Osa 2.</v>
      </c>
      <c r="B43" s="19">
        <f>IFERROR(Saannot!Y28,0)</f>
        <v>0</v>
      </c>
      <c r="C43" s="20">
        <f t="shared" si="4"/>
        <v>0</v>
      </c>
      <c r="D43" s="16">
        <f t="shared" si="5"/>
        <v>0</v>
      </c>
      <c r="E43" s="16">
        <f t="shared" si="6"/>
        <v>0</v>
      </c>
      <c r="F43" s="16">
        <f t="shared" si="7"/>
        <v>0</v>
      </c>
      <c r="G43" s="19">
        <f t="shared" si="8"/>
        <v>0</v>
      </c>
    </row>
    <row r="44" spans="1:7" x14ac:dyDescent="0.3">
      <c r="A44" s="18" t="str">
        <f>Saannot!A29</f>
        <v>Osa 3.</v>
      </c>
      <c r="B44" s="19">
        <f>IFERROR(Saannot!Y29,0)</f>
        <v>0</v>
      </c>
      <c r="C44" s="20">
        <f t="shared" si="4"/>
        <v>0</v>
      </c>
      <c r="D44" s="16">
        <f t="shared" si="5"/>
        <v>0</v>
      </c>
      <c r="E44" s="16">
        <f t="shared" si="6"/>
        <v>0</v>
      </c>
      <c r="F44" s="16">
        <f t="shared" si="7"/>
        <v>0</v>
      </c>
      <c r="G44" s="19">
        <f t="shared" si="8"/>
        <v>0</v>
      </c>
    </row>
    <row r="45" spans="1:7" x14ac:dyDescent="0.3">
      <c r="A45" s="18" t="str">
        <f>Saannot!A30</f>
        <v xml:space="preserve">Lajitelma 1. </v>
      </c>
      <c r="B45" s="19">
        <f>IFERROR(Saannot!Y30,0)</f>
        <v>0</v>
      </c>
      <c r="C45" s="20">
        <f t="shared" si="4"/>
        <v>0</v>
      </c>
      <c r="D45" s="16">
        <f t="shared" si="5"/>
        <v>0</v>
      </c>
      <c r="E45" s="16">
        <f t="shared" si="6"/>
        <v>0</v>
      </c>
      <c r="F45" s="16">
        <f t="shared" si="7"/>
        <v>0</v>
      </c>
      <c r="G45" s="19">
        <f t="shared" si="8"/>
        <v>0</v>
      </c>
    </row>
    <row r="46" spans="1:7" x14ac:dyDescent="0.3">
      <c r="A46" s="18" t="str">
        <f>Saannot!A31</f>
        <v xml:space="preserve">Lajitelma 2. </v>
      </c>
      <c r="B46" s="19">
        <f>IFERROR(Saannot!Y31,0)</f>
        <v>0</v>
      </c>
      <c r="C46" s="20">
        <f t="shared" si="4"/>
        <v>0</v>
      </c>
      <c r="D46" s="16">
        <f t="shared" si="5"/>
        <v>0</v>
      </c>
      <c r="E46" s="16">
        <f t="shared" si="6"/>
        <v>0</v>
      </c>
      <c r="F46" s="16">
        <f t="shared" si="7"/>
        <v>0</v>
      </c>
      <c r="G46" s="19">
        <f t="shared" si="8"/>
        <v>0</v>
      </c>
    </row>
    <row r="47" spans="1:7" x14ac:dyDescent="0.3">
      <c r="A47" s="18" t="str">
        <f>Saannot!A32</f>
        <v xml:space="preserve">Lajitelma 3. </v>
      </c>
      <c r="B47" s="19">
        <f>IFERROR(Saannot!Y32,0)</f>
        <v>0</v>
      </c>
      <c r="C47" s="20">
        <f t="shared" si="4"/>
        <v>0</v>
      </c>
      <c r="D47" s="16">
        <f t="shared" si="5"/>
        <v>0</v>
      </c>
      <c r="E47" s="16">
        <f t="shared" si="6"/>
        <v>0</v>
      </c>
      <c r="F47" s="16">
        <f t="shared" si="7"/>
        <v>0</v>
      </c>
      <c r="G47" s="19">
        <f t="shared" si="8"/>
        <v>0</v>
      </c>
    </row>
    <row r="48" spans="1:7" x14ac:dyDescent="0.3">
      <c r="A48" s="18">
        <f>Saannot!A33</f>
        <v>0</v>
      </c>
      <c r="B48" s="19">
        <f>IFERROR(Saannot!Y33,0)</f>
        <v>0</v>
      </c>
      <c r="C48" s="20">
        <f t="shared" si="4"/>
        <v>0</v>
      </c>
      <c r="D48" s="16">
        <f t="shared" si="5"/>
        <v>0</v>
      </c>
      <c r="E48" s="16">
        <f t="shared" si="6"/>
        <v>0</v>
      </c>
      <c r="F48" s="16">
        <f t="shared" si="7"/>
        <v>0</v>
      </c>
      <c r="G48" s="19">
        <f t="shared" si="8"/>
        <v>0</v>
      </c>
    </row>
    <row r="49" spans="1:7" x14ac:dyDescent="0.3">
      <c r="A49" s="18">
        <f>Saannot!A34</f>
        <v>0</v>
      </c>
      <c r="B49" s="19">
        <f>IFERROR(Saannot!Y34,0)</f>
        <v>0</v>
      </c>
      <c r="C49" s="20">
        <f t="shared" si="4"/>
        <v>0</v>
      </c>
      <c r="D49" s="16">
        <f t="shared" si="5"/>
        <v>0</v>
      </c>
      <c r="E49" s="16">
        <f t="shared" si="6"/>
        <v>0</v>
      </c>
      <c r="F49" s="16">
        <f t="shared" si="7"/>
        <v>0</v>
      </c>
      <c r="G49" s="19">
        <f t="shared" si="8"/>
        <v>0</v>
      </c>
    </row>
    <row r="50" spans="1:7" x14ac:dyDescent="0.3">
      <c r="A50" s="18">
        <f>Saannot!A35</f>
        <v>0</v>
      </c>
      <c r="B50" s="19">
        <f>IFERROR(Saannot!Y35,0)</f>
        <v>0</v>
      </c>
      <c r="C50" s="20">
        <f t="shared" si="4"/>
        <v>0</v>
      </c>
      <c r="D50" s="16">
        <f t="shared" si="5"/>
        <v>0</v>
      </c>
      <c r="E50" s="16">
        <f t="shared" si="6"/>
        <v>0</v>
      </c>
      <c r="F50" s="16">
        <f t="shared" si="7"/>
        <v>0</v>
      </c>
      <c r="G50" s="19">
        <f t="shared" si="8"/>
        <v>0</v>
      </c>
    </row>
    <row r="51" spans="1:7" x14ac:dyDescent="0.3">
      <c r="A51" s="18">
        <f>Saannot!A36</f>
        <v>0</v>
      </c>
      <c r="B51" s="19">
        <f>IFERROR(Saannot!Y36,0)</f>
        <v>0</v>
      </c>
      <c r="C51" s="20">
        <f t="shared" si="4"/>
        <v>0</v>
      </c>
      <c r="D51" s="16">
        <f t="shared" si="5"/>
        <v>0</v>
      </c>
      <c r="E51" s="16">
        <f t="shared" si="6"/>
        <v>0</v>
      </c>
      <c r="F51" s="16">
        <f t="shared" si="7"/>
        <v>0</v>
      </c>
      <c r="G51" s="19">
        <f t="shared" si="8"/>
        <v>0</v>
      </c>
    </row>
    <row r="52" spans="1:7" x14ac:dyDescent="0.3">
      <c r="A52" s="18">
        <f>Saannot!A37</f>
        <v>0</v>
      </c>
      <c r="B52" s="19">
        <f>IFERROR(Saannot!Y37,0)</f>
        <v>0</v>
      </c>
      <c r="C52" s="20">
        <f t="shared" si="4"/>
        <v>0</v>
      </c>
      <c r="D52" s="16">
        <f t="shared" si="5"/>
        <v>0</v>
      </c>
      <c r="E52" s="16">
        <f t="shared" si="6"/>
        <v>0</v>
      </c>
      <c r="F52" s="16">
        <f t="shared" si="7"/>
        <v>0</v>
      </c>
      <c r="G52" s="19">
        <f t="shared" si="8"/>
        <v>0</v>
      </c>
    </row>
    <row r="53" spans="1:7" x14ac:dyDescent="0.3">
      <c r="A53" s="18">
        <f>Saannot!A38</f>
        <v>0</v>
      </c>
      <c r="B53" s="19">
        <f>IFERROR(Saannot!Y38,0)</f>
        <v>0</v>
      </c>
      <c r="C53" s="20">
        <f t="shared" si="4"/>
        <v>0</v>
      </c>
      <c r="D53" s="16">
        <f t="shared" si="5"/>
        <v>0</v>
      </c>
      <c r="E53" s="16">
        <f t="shared" si="6"/>
        <v>0</v>
      </c>
      <c r="F53" s="16">
        <f t="shared" si="7"/>
        <v>0</v>
      </c>
      <c r="G53" s="19">
        <f t="shared" si="8"/>
        <v>0</v>
      </c>
    </row>
    <row r="54" spans="1:7" x14ac:dyDescent="0.3">
      <c r="A54" s="18">
        <f>Saannot!A39</f>
        <v>0</v>
      </c>
      <c r="B54" s="19">
        <f>IFERROR(Saannot!Y39,0)</f>
        <v>0</v>
      </c>
      <c r="C54" s="20">
        <f t="shared" si="4"/>
        <v>0</v>
      </c>
      <c r="D54" s="16">
        <f t="shared" si="5"/>
        <v>0</v>
      </c>
      <c r="E54" s="16">
        <f t="shared" si="6"/>
        <v>0</v>
      </c>
      <c r="F54" s="16">
        <f t="shared" si="7"/>
        <v>0</v>
      </c>
      <c r="G54" s="19">
        <f t="shared" si="8"/>
        <v>0</v>
      </c>
    </row>
    <row r="55" spans="1:7" x14ac:dyDescent="0.3">
      <c r="A55" s="18">
        <f>Saannot!A40</f>
        <v>0</v>
      </c>
      <c r="B55" s="19">
        <f>IFERROR(Saannot!Y40,0)</f>
        <v>0</v>
      </c>
      <c r="C55" s="20">
        <f t="shared" si="4"/>
        <v>0</v>
      </c>
      <c r="D55" s="16">
        <f t="shared" si="5"/>
        <v>0</v>
      </c>
      <c r="E55" s="16">
        <f t="shared" si="6"/>
        <v>0</v>
      </c>
      <c r="F55" s="16">
        <f t="shared" si="7"/>
        <v>0</v>
      </c>
      <c r="G55" s="19">
        <f t="shared" si="8"/>
        <v>0</v>
      </c>
    </row>
    <row r="56" spans="1:7" x14ac:dyDescent="0.3">
      <c r="A56" s="18">
        <f>Saannot!A41</f>
        <v>0</v>
      </c>
      <c r="B56" s="19">
        <f>IFERROR(Saannot!Y41,0)</f>
        <v>0</v>
      </c>
      <c r="C56" s="20">
        <f t="shared" si="4"/>
        <v>0</v>
      </c>
      <c r="D56" s="16">
        <f t="shared" si="5"/>
        <v>0</v>
      </c>
      <c r="E56" s="16">
        <f t="shared" si="6"/>
        <v>0</v>
      </c>
      <c r="F56" s="16">
        <f t="shared" si="7"/>
        <v>0</v>
      </c>
      <c r="G56" s="19">
        <f t="shared" si="8"/>
        <v>0</v>
      </c>
    </row>
    <row r="57" spans="1:7" ht="15" customHeight="1" x14ac:dyDescent="0.3">
      <c r="A57" s="18">
        <f>Saannot!A42</f>
        <v>0</v>
      </c>
      <c r="B57" s="19">
        <f>IFERROR(Saannot!Y42,0)</f>
        <v>0</v>
      </c>
      <c r="C57" s="20">
        <f t="shared" si="4"/>
        <v>0</v>
      </c>
      <c r="D57" s="16">
        <f t="shared" si="5"/>
        <v>0</v>
      </c>
      <c r="E57" s="16">
        <f t="shared" si="6"/>
        <v>0</v>
      </c>
      <c r="F57" s="16">
        <f t="shared" si="7"/>
        <v>0</v>
      </c>
      <c r="G57" s="19">
        <f t="shared" si="8"/>
        <v>0</v>
      </c>
    </row>
    <row r="58" spans="1:7" x14ac:dyDescent="0.3">
      <c r="A58" s="45" t="s">
        <v>9</v>
      </c>
      <c r="B58" s="46">
        <f>SUM(B34:B57)</f>
        <v>0</v>
      </c>
      <c r="C58" s="41">
        <f t="shared" ref="C58:F58" si="9">SUM(C34:C57)</f>
        <v>0</v>
      </c>
      <c r="D58" s="46">
        <f t="shared" si="9"/>
        <v>0</v>
      </c>
      <c r="E58" s="46">
        <f t="shared" si="9"/>
        <v>0</v>
      </c>
      <c r="F58" s="46">
        <f t="shared" si="9"/>
        <v>0</v>
      </c>
      <c r="G58" s="46" t="e">
        <f>F58/B58</f>
        <v>#DIV/0!</v>
      </c>
    </row>
  </sheetData>
  <sheetProtection algorithmName="SHA-512" hashValue="qBE8qRilsvGjyPBpSVCMJY9z4mdd2gvx1c18w8Vu6GpA4kX4fQn7pgwTpcEzZUE5/mpvvAolahoQP3D9U/aj5w==" saltValue="DQcdC8QEnv2snt9YgfI8CA==" spinCount="100000" sheet="1" objects="1" scenarios="1"/>
  <mergeCells count="3">
    <mergeCell ref="A1:J1"/>
    <mergeCell ref="A31:J31"/>
    <mergeCell ref="A2:J2"/>
  </mergeCells>
  <phoneticPr fontId="14" type="noConversion"/>
  <dataValidations count="2">
    <dataValidation type="whole" operator="greaterThanOrEqual" allowBlank="1" errorTitle="Virheellinen käyttöikä" error="Käyttöiän tulee olla vähintään 1." sqref="H5:H27" xr:uid="{00000000-0002-0000-0300-000000000000}">
      <formula1>1</formula1>
    </dataValidation>
    <dataValidation type="list" allowBlank="1" showInputMessage="1" showErrorMessage="1" sqref="B5:B27" xr:uid="{4B914473-B5FE-45D6-98D3-349B435443E2}">
      <formula1>$A$34:$A$57</formula1>
    </dataValidation>
  </dataValidations>
  <hyperlinks>
    <hyperlink ref="A1:J1" r:id="rId1" display="Menot ja investoinnit (kg-jakoperuste) - Elintarvike/kosmetiikka" xr:uid="{A58516FE-5107-4B80-AEAB-4832BBAF3A35}"/>
  </hyperlinks>
  <pageMargins left="0.75" right="0.75" top="1" bottom="1" header="0.5" footer="0.5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J38"/>
  <sheetViews>
    <sheetView zoomScaleNormal="100" workbookViewId="0">
      <selection activeCell="A14" sqref="A14:A36"/>
    </sheetView>
  </sheetViews>
  <sheetFormatPr defaultRowHeight="14.4" x14ac:dyDescent="0.3"/>
  <cols>
    <col min="1" max="1" width="18.6640625" customWidth="1"/>
    <col min="2" max="2" width="21.5546875" style="35" customWidth="1"/>
    <col min="3" max="3" width="23.109375" style="35" customWidth="1"/>
    <col min="4" max="4" width="21.21875" customWidth="1"/>
    <col min="5" max="5" width="25.109375" customWidth="1"/>
  </cols>
  <sheetData>
    <row r="1" spans="1:10" x14ac:dyDescent="0.3">
      <c r="A1" s="89" t="s">
        <v>159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1" x14ac:dyDescent="0.3">
      <c r="A2" s="28"/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3">
      <c r="A3" t="s">
        <v>139</v>
      </c>
    </row>
    <row r="4" spans="1:10" x14ac:dyDescent="0.3">
      <c r="A4" t="s">
        <v>143</v>
      </c>
    </row>
    <row r="5" spans="1:10" x14ac:dyDescent="0.3">
      <c r="A5" t="s">
        <v>127</v>
      </c>
    </row>
    <row r="7" spans="1:10" x14ac:dyDescent="0.3">
      <c r="A7" s="4" t="s">
        <v>114</v>
      </c>
      <c r="B7" s="60">
        <v>0</v>
      </c>
    </row>
    <row r="8" spans="1:10" x14ac:dyDescent="0.3">
      <c r="A8" s="4" t="s">
        <v>117</v>
      </c>
      <c r="B8" s="36">
        <f>B7/60</f>
        <v>0</v>
      </c>
    </row>
    <row r="9" spans="1:10" x14ac:dyDescent="0.3">
      <c r="A9" s="4" t="s">
        <v>141</v>
      </c>
      <c r="B9" s="22">
        <f>Saannot!D15</f>
        <v>0</v>
      </c>
    </row>
    <row r="12" spans="1:10" ht="28.8" x14ac:dyDescent="0.3">
      <c r="A12" s="2" t="s">
        <v>113</v>
      </c>
      <c r="B12" s="39" t="s">
        <v>142</v>
      </c>
      <c r="C12" s="39" t="s">
        <v>138</v>
      </c>
      <c r="D12" s="40" t="s">
        <v>115</v>
      </c>
      <c r="E12" s="2" t="s">
        <v>116</v>
      </c>
    </row>
    <row r="13" spans="1:10" ht="57.6" x14ac:dyDescent="0.3">
      <c r="A13" s="18" t="str">
        <f>'Menot (E_K)'!A34</f>
        <v>Rustoluut (lantio, kylkiluu, rintalasta, lapaluu, ranka ja kaula)</v>
      </c>
      <c r="B13" s="61"/>
      <c r="C13" s="19" t="str">
        <f>IF(B13&gt;0,"EI","Kyllä")</f>
        <v>Kyllä</v>
      </c>
      <c r="D13" s="19">
        <f>IF(C13="Kyllä",0,$B$8)</f>
        <v>0</v>
      </c>
      <c r="E13" s="22">
        <f>(B13*$B$9)*D13</f>
        <v>0</v>
      </c>
    </row>
    <row r="14" spans="1:10" x14ac:dyDescent="0.3">
      <c r="A14" s="18" t="str">
        <f>'Menot (E_K)'!A35</f>
        <v>Putkiluut</v>
      </c>
      <c r="B14" s="61"/>
      <c r="C14" s="19" t="str">
        <f>IF(B14&gt;0,"EI","Kyllä")</f>
        <v>Kyllä</v>
      </c>
      <c r="D14" s="19">
        <f t="shared" ref="D14:D36" si="0">IF(C14="Kyllä",0,$B$8)</f>
        <v>0</v>
      </c>
      <c r="E14" s="22">
        <f t="shared" ref="E14:E36" si="1">(B14*$B$9)*D14</f>
        <v>0</v>
      </c>
    </row>
    <row r="15" spans="1:10" x14ac:dyDescent="0.3">
      <c r="A15" s="18" t="str">
        <f>'Menot (E_K)'!A36</f>
        <v>Potkanpäät</v>
      </c>
      <c r="B15" s="61"/>
      <c r="C15" s="19" t="str">
        <f t="shared" ref="C15:C36" si="2">IF(B15&gt;0,"EI","Kyllä")</f>
        <v>Kyllä</v>
      </c>
      <c r="D15" s="19">
        <f t="shared" si="0"/>
        <v>0</v>
      </c>
      <c r="E15" s="22">
        <f t="shared" si="1"/>
        <v>0</v>
      </c>
    </row>
    <row r="16" spans="1:10" x14ac:dyDescent="0.3">
      <c r="A16" s="18" t="str">
        <f>'Menot (E_K)'!A37</f>
        <v>Niskajänne</v>
      </c>
      <c r="B16" s="61"/>
      <c r="C16" s="19" t="str">
        <f t="shared" si="2"/>
        <v>Kyllä</v>
      </c>
      <c r="D16" s="19">
        <f t="shared" si="0"/>
        <v>0</v>
      </c>
      <c r="E16" s="22">
        <f t="shared" si="1"/>
        <v>0</v>
      </c>
    </row>
    <row r="17" spans="1:5" x14ac:dyDescent="0.3">
      <c r="A17" s="18" t="str">
        <f>'Menot (E_K)'!A38</f>
        <v>Jännetupit</v>
      </c>
      <c r="B17" s="61"/>
      <c r="C17" s="19" t="str">
        <f t="shared" si="2"/>
        <v>Kyllä</v>
      </c>
      <c r="D17" s="19">
        <f t="shared" si="0"/>
        <v>0</v>
      </c>
      <c r="E17" s="22">
        <f t="shared" si="1"/>
        <v>0</v>
      </c>
    </row>
    <row r="18" spans="1:5" x14ac:dyDescent="0.3">
      <c r="A18" s="18" t="str">
        <f>'Menot (E_K)'!A39</f>
        <v>Rasvat</v>
      </c>
      <c r="B18" s="61"/>
      <c r="C18" s="19" t="str">
        <f t="shared" si="2"/>
        <v>Kyllä</v>
      </c>
      <c r="D18" s="19">
        <f t="shared" si="0"/>
        <v>0</v>
      </c>
      <c r="E18" s="22">
        <f t="shared" si="1"/>
        <v>0</v>
      </c>
    </row>
    <row r="19" spans="1:5" x14ac:dyDescent="0.3">
      <c r="A19" s="18" t="str">
        <f>'Menot (E_K)'!A40</f>
        <v>Kalvot</v>
      </c>
      <c r="B19" s="61"/>
      <c r="C19" s="19" t="str">
        <f t="shared" si="2"/>
        <v>Kyllä</v>
      </c>
      <c r="D19" s="19">
        <f t="shared" si="0"/>
        <v>0</v>
      </c>
      <c r="E19" s="22">
        <f t="shared" si="1"/>
        <v>0</v>
      </c>
    </row>
    <row r="20" spans="1:5" x14ac:dyDescent="0.3">
      <c r="A20" s="18" t="str">
        <f>'Menot (E_K)'!A41</f>
        <v>Kaulankärki</v>
      </c>
      <c r="B20" s="61"/>
      <c r="C20" s="19" t="str">
        <f t="shared" si="2"/>
        <v>Kyllä</v>
      </c>
      <c r="D20" s="19">
        <f t="shared" si="0"/>
        <v>0</v>
      </c>
      <c r="E20" s="22">
        <f t="shared" si="1"/>
        <v>0</v>
      </c>
    </row>
    <row r="21" spans="1:5" x14ac:dyDescent="0.3">
      <c r="A21" s="18" t="str">
        <f>'Menot (E_K)'!A42</f>
        <v>Osa 1.</v>
      </c>
      <c r="B21" s="61"/>
      <c r="C21" s="19" t="str">
        <f t="shared" si="2"/>
        <v>Kyllä</v>
      </c>
      <c r="D21" s="19">
        <f t="shared" si="0"/>
        <v>0</v>
      </c>
      <c r="E21" s="22">
        <f t="shared" si="1"/>
        <v>0</v>
      </c>
    </row>
    <row r="22" spans="1:5" x14ac:dyDescent="0.3">
      <c r="A22" s="18" t="str">
        <f>'Menot (E_K)'!A43</f>
        <v>Osa 2.</v>
      </c>
      <c r="B22" s="61"/>
      <c r="C22" s="19" t="str">
        <f t="shared" si="2"/>
        <v>Kyllä</v>
      </c>
      <c r="D22" s="19">
        <f t="shared" si="0"/>
        <v>0</v>
      </c>
      <c r="E22" s="22">
        <f t="shared" si="1"/>
        <v>0</v>
      </c>
    </row>
    <row r="23" spans="1:5" x14ac:dyDescent="0.3">
      <c r="A23" s="18" t="str">
        <f>'Menot (E_K)'!A44</f>
        <v>Osa 3.</v>
      </c>
      <c r="B23" s="61"/>
      <c r="C23" s="19" t="str">
        <f t="shared" si="2"/>
        <v>Kyllä</v>
      </c>
      <c r="D23" s="19">
        <f t="shared" si="0"/>
        <v>0</v>
      </c>
      <c r="E23" s="22">
        <f t="shared" si="1"/>
        <v>0</v>
      </c>
    </row>
    <row r="24" spans="1:5" x14ac:dyDescent="0.3">
      <c r="A24" s="18" t="str">
        <f>'Menot (E_K)'!A45</f>
        <v xml:space="preserve">Lajitelma 1. </v>
      </c>
      <c r="B24" s="61"/>
      <c r="C24" s="19" t="str">
        <f t="shared" si="2"/>
        <v>Kyllä</v>
      </c>
      <c r="D24" s="19">
        <f t="shared" si="0"/>
        <v>0</v>
      </c>
      <c r="E24" s="22">
        <f t="shared" si="1"/>
        <v>0</v>
      </c>
    </row>
    <row r="25" spans="1:5" x14ac:dyDescent="0.3">
      <c r="A25" s="18" t="str">
        <f>'Menot (E_K)'!A46</f>
        <v xml:space="preserve">Lajitelma 2. </v>
      </c>
      <c r="B25" s="61"/>
      <c r="C25" s="19" t="str">
        <f t="shared" si="2"/>
        <v>Kyllä</v>
      </c>
      <c r="D25" s="19">
        <f t="shared" si="0"/>
        <v>0</v>
      </c>
      <c r="E25" s="22">
        <f t="shared" si="1"/>
        <v>0</v>
      </c>
    </row>
    <row r="26" spans="1:5" x14ac:dyDescent="0.3">
      <c r="A26" s="18" t="str">
        <f>'Menot (E_K)'!A47</f>
        <v xml:space="preserve">Lajitelma 3. </v>
      </c>
      <c r="B26" s="61"/>
      <c r="C26" s="19" t="str">
        <f t="shared" si="2"/>
        <v>Kyllä</v>
      </c>
      <c r="D26" s="19">
        <f t="shared" si="0"/>
        <v>0</v>
      </c>
      <c r="E26" s="22">
        <f t="shared" si="1"/>
        <v>0</v>
      </c>
    </row>
    <row r="27" spans="1:5" x14ac:dyDescent="0.3">
      <c r="A27" s="18">
        <f>'Menot (E_K)'!A48</f>
        <v>0</v>
      </c>
      <c r="B27" s="61"/>
      <c r="C27" s="19" t="str">
        <f t="shared" si="2"/>
        <v>Kyllä</v>
      </c>
      <c r="D27" s="19">
        <f t="shared" si="0"/>
        <v>0</v>
      </c>
      <c r="E27" s="22">
        <f t="shared" si="1"/>
        <v>0</v>
      </c>
    </row>
    <row r="28" spans="1:5" x14ac:dyDescent="0.3">
      <c r="A28" s="18">
        <f>'Menot (E_K)'!A49</f>
        <v>0</v>
      </c>
      <c r="B28" s="61"/>
      <c r="C28" s="19" t="str">
        <f t="shared" si="2"/>
        <v>Kyllä</v>
      </c>
      <c r="D28" s="19">
        <f t="shared" si="0"/>
        <v>0</v>
      </c>
      <c r="E28" s="22">
        <f t="shared" si="1"/>
        <v>0</v>
      </c>
    </row>
    <row r="29" spans="1:5" x14ac:dyDescent="0.3">
      <c r="A29" s="18">
        <f>'Menot (E_K)'!A50</f>
        <v>0</v>
      </c>
      <c r="B29" s="61"/>
      <c r="C29" s="19" t="str">
        <f t="shared" si="2"/>
        <v>Kyllä</v>
      </c>
      <c r="D29" s="19">
        <f t="shared" si="0"/>
        <v>0</v>
      </c>
      <c r="E29" s="22">
        <f t="shared" si="1"/>
        <v>0</v>
      </c>
    </row>
    <row r="30" spans="1:5" x14ac:dyDescent="0.3">
      <c r="A30" s="18">
        <f>'Menot (E_K)'!A51</f>
        <v>0</v>
      </c>
      <c r="B30" s="61"/>
      <c r="C30" s="19" t="str">
        <f t="shared" si="2"/>
        <v>Kyllä</v>
      </c>
      <c r="D30" s="19">
        <f t="shared" si="0"/>
        <v>0</v>
      </c>
      <c r="E30" s="22">
        <f t="shared" si="1"/>
        <v>0</v>
      </c>
    </row>
    <row r="31" spans="1:5" x14ac:dyDescent="0.3">
      <c r="A31" s="18">
        <f>'Menot (E_K)'!A52</f>
        <v>0</v>
      </c>
      <c r="B31" s="61"/>
      <c r="C31" s="19" t="str">
        <f t="shared" si="2"/>
        <v>Kyllä</v>
      </c>
      <c r="D31" s="19">
        <f t="shared" si="0"/>
        <v>0</v>
      </c>
      <c r="E31" s="22">
        <f t="shared" si="1"/>
        <v>0</v>
      </c>
    </row>
    <row r="32" spans="1:5" x14ac:dyDescent="0.3">
      <c r="A32" s="18">
        <f>'Menot (E_K)'!A53</f>
        <v>0</v>
      </c>
      <c r="B32" s="61"/>
      <c r="C32" s="19" t="str">
        <f t="shared" si="2"/>
        <v>Kyllä</v>
      </c>
      <c r="D32" s="19">
        <f t="shared" si="0"/>
        <v>0</v>
      </c>
      <c r="E32" s="22">
        <f t="shared" si="1"/>
        <v>0</v>
      </c>
    </row>
    <row r="33" spans="1:5" x14ac:dyDescent="0.3">
      <c r="A33" s="18">
        <f>'Menot (E_K)'!A54</f>
        <v>0</v>
      </c>
      <c r="B33" s="61"/>
      <c r="C33" s="19" t="str">
        <f t="shared" si="2"/>
        <v>Kyllä</v>
      </c>
      <c r="D33" s="19">
        <f t="shared" si="0"/>
        <v>0</v>
      </c>
      <c r="E33" s="22">
        <f t="shared" si="1"/>
        <v>0</v>
      </c>
    </row>
    <row r="34" spans="1:5" x14ac:dyDescent="0.3">
      <c r="A34" s="18">
        <f>'Menot (E_K)'!A55</f>
        <v>0</v>
      </c>
      <c r="B34" s="61"/>
      <c r="C34" s="19" t="str">
        <f t="shared" si="2"/>
        <v>Kyllä</v>
      </c>
      <c r="D34" s="19">
        <f t="shared" si="0"/>
        <v>0</v>
      </c>
      <c r="E34" s="22">
        <f t="shared" si="1"/>
        <v>0</v>
      </c>
    </row>
    <row r="35" spans="1:5" x14ac:dyDescent="0.3">
      <c r="A35" s="18">
        <f>'Menot (E_K)'!A56</f>
        <v>0</v>
      </c>
      <c r="B35" s="61"/>
      <c r="C35" s="19" t="str">
        <f t="shared" si="2"/>
        <v>Kyllä</v>
      </c>
      <c r="D35" s="19">
        <f t="shared" si="0"/>
        <v>0</v>
      </c>
      <c r="E35" s="22">
        <f t="shared" si="1"/>
        <v>0</v>
      </c>
    </row>
    <row r="36" spans="1:5" x14ac:dyDescent="0.3">
      <c r="A36" s="18">
        <f>'Menot (E_K)'!A57</f>
        <v>0</v>
      </c>
      <c r="B36" s="61"/>
      <c r="C36" s="19" t="str">
        <f t="shared" si="2"/>
        <v>Kyllä</v>
      </c>
      <c r="D36" s="19">
        <f t="shared" si="0"/>
        <v>0</v>
      </c>
      <c r="E36" s="22">
        <f t="shared" si="1"/>
        <v>0</v>
      </c>
    </row>
    <row r="37" spans="1:5" x14ac:dyDescent="0.3">
      <c r="A37" s="9"/>
      <c r="D37" s="37" t="s">
        <v>9</v>
      </c>
      <c r="E37" s="38">
        <f>SUM(E13:E36)</f>
        <v>0</v>
      </c>
    </row>
    <row r="38" spans="1:5" x14ac:dyDescent="0.3">
      <c r="A38" s="9"/>
      <c r="D38" s="34"/>
    </row>
  </sheetData>
  <sheetProtection algorithmName="SHA-512" hashValue="Peg8dycAVq0iIvty4rTsgdHvWJBkXamDjqKhkrNQ9NXi83mnm5IMZ757L0kpQteKoT51xi86fa7AfxFyhTwq4Q==" saltValue="jVt4+UsdX3+ykNRuBp8GPA==" spinCount="100000" sheet="1" objects="1" scenarios="1"/>
  <mergeCells count="1">
    <mergeCell ref="A1:J1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/>
  </sheetPr>
  <dimension ref="A1:N31"/>
  <sheetViews>
    <sheetView topLeftCell="D1" workbookViewId="0">
      <pane ySplit="4" topLeftCell="A5" activePane="bottomLeft" state="frozen"/>
      <selection activeCell="D46" sqref="D46"/>
      <selection pane="bottomLeft" activeCell="D6" sqref="D6"/>
    </sheetView>
  </sheetViews>
  <sheetFormatPr defaultRowHeight="14.4" x14ac:dyDescent="0.3"/>
  <cols>
    <col min="1" max="1" width="33" customWidth="1"/>
    <col min="2" max="2" width="21.109375" customWidth="1"/>
    <col min="3" max="3" width="16.33203125" customWidth="1"/>
    <col min="4" max="4" width="23" customWidth="1"/>
    <col min="5" max="5" width="17.44140625" customWidth="1"/>
    <col min="6" max="6" width="15.109375" customWidth="1"/>
    <col min="7" max="7" width="21" customWidth="1"/>
    <col min="8" max="8" width="17" customWidth="1"/>
    <col min="9" max="9" width="23.21875" customWidth="1"/>
    <col min="10" max="10" width="21.44140625" customWidth="1"/>
    <col min="11" max="12" width="19" customWidth="1"/>
    <col min="13" max="13" width="20.6640625" customWidth="1"/>
    <col min="14" max="14" width="8.88671875" style="35"/>
  </cols>
  <sheetData>
    <row r="1" spans="1:14" s="75" customFormat="1" ht="15.6" customHeight="1" x14ac:dyDescent="0.35">
      <c r="A1" s="76" t="s">
        <v>161</v>
      </c>
      <c r="B1" s="77">
        <f>Saannot!$D$15</f>
        <v>0</v>
      </c>
      <c r="C1" s="75" t="s">
        <v>160</v>
      </c>
      <c r="N1" s="78"/>
    </row>
    <row r="2" spans="1:14" ht="15.6" customHeight="1" x14ac:dyDescent="0.3">
      <c r="A2" s="103" t="s">
        <v>125</v>
      </c>
      <c r="B2" s="93"/>
      <c r="C2" s="93"/>
      <c r="D2" s="93"/>
      <c r="E2" s="93"/>
      <c r="F2" s="93"/>
      <c r="G2" s="93"/>
      <c r="H2" s="93"/>
      <c r="I2" s="93"/>
      <c r="J2" s="93"/>
    </row>
    <row r="4" spans="1:14" ht="28.8" x14ac:dyDescent="0.3">
      <c r="A4" s="14" t="s">
        <v>50</v>
      </c>
      <c r="B4" s="14" t="s">
        <v>51</v>
      </c>
      <c r="C4" s="14" t="s">
        <v>52</v>
      </c>
      <c r="D4" s="14" t="s">
        <v>102</v>
      </c>
      <c r="E4" s="14" t="s">
        <v>103</v>
      </c>
      <c r="F4" s="14" t="s">
        <v>104</v>
      </c>
      <c r="G4" s="14" t="s">
        <v>105</v>
      </c>
      <c r="H4" s="14" t="s">
        <v>106</v>
      </c>
      <c r="I4" s="14" t="s">
        <v>108</v>
      </c>
      <c r="J4" s="14" t="s">
        <v>109</v>
      </c>
      <c r="K4" s="14" t="s">
        <v>110</v>
      </c>
      <c r="L4" s="14" t="s">
        <v>56</v>
      </c>
      <c r="M4" s="14" t="s">
        <v>111</v>
      </c>
      <c r="N4" s="33" t="s">
        <v>112</v>
      </c>
    </row>
    <row r="5" spans="1:14" ht="28.8" x14ac:dyDescent="0.3">
      <c r="A5" s="18" t="str">
        <f>' Lisätyö (E_K)'!A13</f>
        <v>Rustoluut (lantio, kylkiluu, rintalasta, lapaluu, ranka ja kaula)</v>
      </c>
      <c r="B5" s="21">
        <f>Saannot!AA19</f>
        <v>0</v>
      </c>
      <c r="C5" s="21">
        <f>Saannot!AB19</f>
        <v>0</v>
      </c>
      <c r="D5" s="60">
        <v>0</v>
      </c>
      <c r="E5" s="60"/>
      <c r="F5" s="22">
        <f>$B$1</f>
        <v>0</v>
      </c>
      <c r="G5" s="22">
        <f>N(B5)*N(F5)</f>
        <v>0</v>
      </c>
      <c r="H5" s="22">
        <f>N(C5)*N(F5)</f>
        <v>0</v>
      </c>
      <c r="I5" s="16">
        <f>N(G5)*N(D5) + N(H5)*N(E5)</f>
        <v>0</v>
      </c>
      <c r="J5" s="19">
        <f>IFERROR(VLOOKUP(A5,'Menot (E_K)'!$A$34:$G$57,7,FALSE),0)</f>
        <v>0</v>
      </c>
      <c r="K5" s="16">
        <f>J5*G5</f>
        <v>0</v>
      </c>
      <c r="L5" s="16">
        <f>' Lisätyö (E_K)'!E13</f>
        <v>0</v>
      </c>
      <c r="M5" s="16">
        <f>I5-K5-L5</f>
        <v>0</v>
      </c>
      <c r="N5" s="42" t="e">
        <f>M5/I5</f>
        <v>#DIV/0!</v>
      </c>
    </row>
    <row r="6" spans="1:14" x14ac:dyDescent="0.3">
      <c r="A6" s="18" t="str">
        <f>' Lisätyö (E_K)'!A14</f>
        <v>Putkiluut</v>
      </c>
      <c r="B6" s="21">
        <f>Saannot!AA20</f>
        <v>0</v>
      </c>
      <c r="C6" s="21">
        <f>Saannot!AB20</f>
        <v>0</v>
      </c>
      <c r="D6" s="60">
        <v>0</v>
      </c>
      <c r="E6" s="60"/>
      <c r="F6" s="22">
        <f t="shared" ref="F6:F28" si="0">$B$1</f>
        <v>0</v>
      </c>
      <c r="G6" s="22">
        <f t="shared" ref="G6:G28" si="1">N(B6)*N(F6)</f>
        <v>0</v>
      </c>
      <c r="H6" s="22">
        <f t="shared" ref="H6:H28" si="2">N(C6)*N(F6)</f>
        <v>0</v>
      </c>
      <c r="I6" s="16">
        <f>N(G6)*N(D6) + N(H6)*N(E6)</f>
        <v>0</v>
      </c>
      <c r="J6" s="19">
        <f>IFERROR(VLOOKUP(A6,'Menot (E_K)'!$A$34:$G$57,7,FALSE),0)</f>
        <v>0</v>
      </c>
      <c r="K6" s="16">
        <f t="shared" ref="K6:K28" si="3">J6*G6</f>
        <v>0</v>
      </c>
      <c r="L6" s="16">
        <f>' Lisätyö (E_K)'!E14</f>
        <v>0</v>
      </c>
      <c r="M6" s="16">
        <f t="shared" ref="M6:M28" si="4">I6-K6-L6</f>
        <v>0</v>
      </c>
      <c r="N6" s="42" t="e">
        <f t="shared" ref="N6:N29" si="5">M6/I6</f>
        <v>#DIV/0!</v>
      </c>
    </row>
    <row r="7" spans="1:14" x14ac:dyDescent="0.3">
      <c r="A7" s="18" t="str">
        <f>' Lisätyö (E_K)'!A15</f>
        <v>Potkanpäät</v>
      </c>
      <c r="B7" s="21">
        <f>Saannot!AA21</f>
        <v>0</v>
      </c>
      <c r="C7" s="21">
        <f>Saannot!AB21</f>
        <v>0</v>
      </c>
      <c r="D7" s="60">
        <v>0</v>
      </c>
      <c r="E7" s="60"/>
      <c r="F7" s="22">
        <f t="shared" si="0"/>
        <v>0</v>
      </c>
      <c r="G7" s="22">
        <f t="shared" si="1"/>
        <v>0</v>
      </c>
      <c r="H7" s="22">
        <f t="shared" si="2"/>
        <v>0</v>
      </c>
      <c r="I7" s="16">
        <f t="shared" ref="I7:I27" si="6">N(G7)*N(D7) + N(H7)*N(E7)</f>
        <v>0</v>
      </c>
      <c r="J7" s="19">
        <f>IFERROR(VLOOKUP(A7,'Menot (E_K)'!$A$34:$G$57,7,FALSE),0)</f>
        <v>0</v>
      </c>
      <c r="K7" s="16">
        <f t="shared" si="3"/>
        <v>0</v>
      </c>
      <c r="L7" s="16">
        <f>' Lisätyö (E_K)'!E15</f>
        <v>0</v>
      </c>
      <c r="M7" s="16">
        <f t="shared" si="4"/>
        <v>0</v>
      </c>
      <c r="N7" s="42" t="e">
        <f t="shared" si="5"/>
        <v>#DIV/0!</v>
      </c>
    </row>
    <row r="8" spans="1:14" x14ac:dyDescent="0.3">
      <c r="A8" s="18" t="str">
        <f>' Lisätyö (E_K)'!A16</f>
        <v>Niskajänne</v>
      </c>
      <c r="B8" s="21">
        <f>Saannot!AA22</f>
        <v>0</v>
      </c>
      <c r="C8" s="21">
        <f>Saannot!AB22</f>
        <v>0</v>
      </c>
      <c r="D8" s="60">
        <v>0</v>
      </c>
      <c r="E8" s="60"/>
      <c r="F8" s="22">
        <f t="shared" si="0"/>
        <v>0</v>
      </c>
      <c r="G8" s="22">
        <f t="shared" si="1"/>
        <v>0</v>
      </c>
      <c r="H8" s="22">
        <f t="shared" si="2"/>
        <v>0</v>
      </c>
      <c r="I8" s="16">
        <f t="shared" si="6"/>
        <v>0</v>
      </c>
      <c r="J8" s="19">
        <f>IFERROR(VLOOKUP(A8,'Menot (E_K)'!$A$34:$G$57,7,FALSE),0)</f>
        <v>0</v>
      </c>
      <c r="K8" s="16">
        <f t="shared" si="3"/>
        <v>0</v>
      </c>
      <c r="L8" s="16">
        <f>' Lisätyö (E_K)'!E16</f>
        <v>0</v>
      </c>
      <c r="M8" s="16">
        <f t="shared" si="4"/>
        <v>0</v>
      </c>
      <c r="N8" s="42" t="e">
        <f t="shared" si="5"/>
        <v>#DIV/0!</v>
      </c>
    </row>
    <row r="9" spans="1:14" x14ac:dyDescent="0.3">
      <c r="A9" s="18" t="str">
        <f>' Lisätyö (E_K)'!A17</f>
        <v>Jännetupit</v>
      </c>
      <c r="B9" s="21">
        <f>Saannot!AA23</f>
        <v>0</v>
      </c>
      <c r="C9" s="21">
        <f>Saannot!AB23</f>
        <v>0</v>
      </c>
      <c r="D9" s="60">
        <v>0</v>
      </c>
      <c r="E9" s="60"/>
      <c r="F9" s="22">
        <f t="shared" si="0"/>
        <v>0</v>
      </c>
      <c r="G9" s="22">
        <f t="shared" si="1"/>
        <v>0</v>
      </c>
      <c r="H9" s="22">
        <f t="shared" si="2"/>
        <v>0</v>
      </c>
      <c r="I9" s="16">
        <f t="shared" si="6"/>
        <v>0</v>
      </c>
      <c r="J9" s="19">
        <f>IFERROR(VLOOKUP(A9,'Menot (E_K)'!$A$34:$G$57,7,FALSE),0)</f>
        <v>0</v>
      </c>
      <c r="K9" s="16">
        <f t="shared" si="3"/>
        <v>0</v>
      </c>
      <c r="L9" s="16">
        <f>' Lisätyö (E_K)'!E17</f>
        <v>0</v>
      </c>
      <c r="M9" s="16">
        <f t="shared" si="4"/>
        <v>0</v>
      </c>
      <c r="N9" s="42" t="e">
        <f t="shared" si="5"/>
        <v>#DIV/0!</v>
      </c>
    </row>
    <row r="10" spans="1:14" x14ac:dyDescent="0.3">
      <c r="A10" s="18" t="str">
        <f>' Lisätyö (E_K)'!A18</f>
        <v>Rasvat</v>
      </c>
      <c r="B10" s="21">
        <f>Saannot!AA24</f>
        <v>0</v>
      </c>
      <c r="C10" s="21">
        <f>Saannot!AB24</f>
        <v>0</v>
      </c>
      <c r="D10" s="60">
        <v>0</v>
      </c>
      <c r="E10" s="60"/>
      <c r="F10" s="22">
        <f t="shared" si="0"/>
        <v>0</v>
      </c>
      <c r="G10" s="22">
        <f>N(B10)*N(F10)</f>
        <v>0</v>
      </c>
      <c r="H10" s="22">
        <f t="shared" si="2"/>
        <v>0</v>
      </c>
      <c r="I10" s="16">
        <f t="shared" si="6"/>
        <v>0</v>
      </c>
      <c r="J10" s="19">
        <f>IFERROR(VLOOKUP(A10,'Menot (E_K)'!$A$34:$G$57,7,FALSE),0)</f>
        <v>0</v>
      </c>
      <c r="K10" s="16">
        <f t="shared" si="3"/>
        <v>0</v>
      </c>
      <c r="L10" s="16">
        <f>' Lisätyö (E_K)'!E18</f>
        <v>0</v>
      </c>
      <c r="M10" s="16">
        <f t="shared" si="4"/>
        <v>0</v>
      </c>
      <c r="N10" s="42" t="e">
        <f t="shared" si="5"/>
        <v>#DIV/0!</v>
      </c>
    </row>
    <row r="11" spans="1:14" x14ac:dyDescent="0.3">
      <c r="A11" s="18" t="str">
        <f>' Lisätyö (E_K)'!A19</f>
        <v>Kalvot</v>
      </c>
      <c r="B11" s="21">
        <f>Saannot!AA25</f>
        <v>0</v>
      </c>
      <c r="C11" s="21">
        <f>Saannot!AB25</f>
        <v>0</v>
      </c>
      <c r="D11" s="60">
        <v>0</v>
      </c>
      <c r="E11" s="60"/>
      <c r="F11" s="22">
        <f t="shared" si="0"/>
        <v>0</v>
      </c>
      <c r="G11" s="22">
        <f t="shared" si="1"/>
        <v>0</v>
      </c>
      <c r="H11" s="22">
        <f t="shared" si="2"/>
        <v>0</v>
      </c>
      <c r="I11" s="16">
        <f t="shared" si="6"/>
        <v>0</v>
      </c>
      <c r="J11" s="19">
        <f>IFERROR(VLOOKUP(A11,'Menot (E_K)'!$A$34:$G$57,7,FALSE),0)</f>
        <v>0</v>
      </c>
      <c r="K11" s="16">
        <f t="shared" si="3"/>
        <v>0</v>
      </c>
      <c r="L11" s="16">
        <f>' Lisätyö (E_K)'!E19</f>
        <v>0</v>
      </c>
      <c r="M11" s="16">
        <f t="shared" si="4"/>
        <v>0</v>
      </c>
      <c r="N11" s="42" t="e">
        <f t="shared" si="5"/>
        <v>#DIV/0!</v>
      </c>
    </row>
    <row r="12" spans="1:14" x14ac:dyDescent="0.3">
      <c r="A12" s="18" t="str">
        <f>' Lisätyö (E_K)'!A20</f>
        <v>Kaulankärki</v>
      </c>
      <c r="B12" s="21">
        <f>Saannot!AA26</f>
        <v>0</v>
      </c>
      <c r="C12" s="21">
        <f>Saannot!AB26</f>
        <v>0</v>
      </c>
      <c r="D12" s="60">
        <v>0</v>
      </c>
      <c r="E12" s="60"/>
      <c r="F12" s="22">
        <f t="shared" si="0"/>
        <v>0</v>
      </c>
      <c r="G12" s="22">
        <f t="shared" si="1"/>
        <v>0</v>
      </c>
      <c r="H12" s="22">
        <f t="shared" si="2"/>
        <v>0</v>
      </c>
      <c r="I12" s="16">
        <f t="shared" si="6"/>
        <v>0</v>
      </c>
      <c r="J12" s="19">
        <f>IFERROR(VLOOKUP(A12,'Menot (E_K)'!$A$34:$G$57,7,FALSE),0)</f>
        <v>0</v>
      </c>
      <c r="K12" s="16">
        <f t="shared" si="3"/>
        <v>0</v>
      </c>
      <c r="L12" s="16">
        <f>' Lisätyö (E_K)'!E20</f>
        <v>0</v>
      </c>
      <c r="M12" s="16">
        <f t="shared" si="4"/>
        <v>0</v>
      </c>
      <c r="N12" s="42" t="e">
        <f t="shared" si="5"/>
        <v>#DIV/0!</v>
      </c>
    </row>
    <row r="13" spans="1:14" x14ac:dyDescent="0.3">
      <c r="A13" s="18" t="str">
        <f>' Lisätyö (E_K)'!A21</f>
        <v>Osa 1.</v>
      </c>
      <c r="B13" s="21">
        <f>Saannot!AA27</f>
        <v>0</v>
      </c>
      <c r="C13" s="21">
        <f>Saannot!AB27</f>
        <v>0</v>
      </c>
      <c r="D13" s="60">
        <v>0</v>
      </c>
      <c r="E13" s="60"/>
      <c r="F13" s="22">
        <f t="shared" si="0"/>
        <v>0</v>
      </c>
      <c r="G13" s="22">
        <f t="shared" si="1"/>
        <v>0</v>
      </c>
      <c r="H13" s="22">
        <f t="shared" si="2"/>
        <v>0</v>
      </c>
      <c r="I13" s="16">
        <f t="shared" si="6"/>
        <v>0</v>
      </c>
      <c r="J13" s="19">
        <f>IFERROR(VLOOKUP(A13,'Menot (E_K)'!$A$34:$G$57,7,FALSE),0)</f>
        <v>0</v>
      </c>
      <c r="K13" s="16">
        <f t="shared" si="3"/>
        <v>0</v>
      </c>
      <c r="L13" s="16">
        <f>' Lisätyö (E_K)'!E21</f>
        <v>0</v>
      </c>
      <c r="M13" s="16">
        <f t="shared" si="4"/>
        <v>0</v>
      </c>
      <c r="N13" s="42" t="e">
        <f t="shared" si="5"/>
        <v>#DIV/0!</v>
      </c>
    </row>
    <row r="14" spans="1:14" x14ac:dyDescent="0.3">
      <c r="A14" s="18" t="str">
        <f>' Lisätyö (E_K)'!A22</f>
        <v>Osa 2.</v>
      </c>
      <c r="B14" s="21">
        <f>Saannot!AA28</f>
        <v>0</v>
      </c>
      <c r="C14" s="21">
        <f>Saannot!AB28</f>
        <v>0</v>
      </c>
      <c r="D14" s="60">
        <v>0</v>
      </c>
      <c r="E14" s="60"/>
      <c r="F14" s="22">
        <f t="shared" si="0"/>
        <v>0</v>
      </c>
      <c r="G14" s="22">
        <f t="shared" si="1"/>
        <v>0</v>
      </c>
      <c r="H14" s="22">
        <f t="shared" si="2"/>
        <v>0</v>
      </c>
      <c r="I14" s="16">
        <f t="shared" si="6"/>
        <v>0</v>
      </c>
      <c r="J14" s="19">
        <f>IFERROR(VLOOKUP(A14,'Menot (E_K)'!$A$34:$G$57,7,FALSE),0)</f>
        <v>0</v>
      </c>
      <c r="K14" s="16">
        <f t="shared" si="3"/>
        <v>0</v>
      </c>
      <c r="L14" s="16">
        <f>' Lisätyö (E_K)'!E22</f>
        <v>0</v>
      </c>
      <c r="M14" s="16">
        <f t="shared" si="4"/>
        <v>0</v>
      </c>
      <c r="N14" s="42" t="e">
        <f t="shared" si="5"/>
        <v>#DIV/0!</v>
      </c>
    </row>
    <row r="15" spans="1:14" x14ac:dyDescent="0.3">
      <c r="A15" s="18" t="str">
        <f>' Lisätyö (E_K)'!A23</f>
        <v>Osa 3.</v>
      </c>
      <c r="B15" s="21">
        <f>Saannot!AA29</f>
        <v>0</v>
      </c>
      <c r="C15" s="21">
        <f>Saannot!AB29</f>
        <v>0</v>
      </c>
      <c r="D15" s="60">
        <v>0</v>
      </c>
      <c r="E15" s="60"/>
      <c r="F15" s="22">
        <f t="shared" si="0"/>
        <v>0</v>
      </c>
      <c r="G15" s="22">
        <f t="shared" si="1"/>
        <v>0</v>
      </c>
      <c r="H15" s="22">
        <f t="shared" si="2"/>
        <v>0</v>
      </c>
      <c r="I15" s="16">
        <f t="shared" si="6"/>
        <v>0</v>
      </c>
      <c r="J15" s="19">
        <f>IFERROR(VLOOKUP(A15,'Menot (E_K)'!$A$34:$G$57,7,FALSE),0)</f>
        <v>0</v>
      </c>
      <c r="K15" s="16">
        <f t="shared" si="3"/>
        <v>0</v>
      </c>
      <c r="L15" s="16">
        <f>' Lisätyö (E_K)'!E23</f>
        <v>0</v>
      </c>
      <c r="M15" s="16">
        <f t="shared" si="4"/>
        <v>0</v>
      </c>
      <c r="N15" s="42" t="e">
        <f t="shared" si="5"/>
        <v>#DIV/0!</v>
      </c>
    </row>
    <row r="16" spans="1:14" x14ac:dyDescent="0.3">
      <c r="A16" s="18" t="str">
        <f>' Lisätyö (E_K)'!A24</f>
        <v xml:space="preserve">Lajitelma 1. </v>
      </c>
      <c r="B16" s="21">
        <f>Saannot!AA30</f>
        <v>0</v>
      </c>
      <c r="C16" s="21">
        <f>Saannot!AB30</f>
        <v>0</v>
      </c>
      <c r="D16" s="60">
        <v>0</v>
      </c>
      <c r="E16" s="60"/>
      <c r="F16" s="22">
        <f>$B$1</f>
        <v>0</v>
      </c>
      <c r="G16" s="22">
        <f t="shared" si="1"/>
        <v>0</v>
      </c>
      <c r="H16" s="22">
        <f t="shared" si="2"/>
        <v>0</v>
      </c>
      <c r="I16" s="16">
        <f t="shared" si="6"/>
        <v>0</v>
      </c>
      <c r="J16" s="19">
        <f>IFERROR(VLOOKUP(A16,'Menot (E_K)'!$A$34:$G$57,7,FALSE),0)</f>
        <v>0</v>
      </c>
      <c r="K16" s="16">
        <f t="shared" si="3"/>
        <v>0</v>
      </c>
      <c r="L16" s="16">
        <f>' Lisätyö (E_K)'!E24</f>
        <v>0</v>
      </c>
      <c r="M16" s="16">
        <f t="shared" si="4"/>
        <v>0</v>
      </c>
      <c r="N16" s="42" t="e">
        <f t="shared" si="5"/>
        <v>#DIV/0!</v>
      </c>
    </row>
    <row r="17" spans="1:14" x14ac:dyDescent="0.3">
      <c r="A17" s="18" t="str">
        <f>' Lisätyö (E_K)'!A25</f>
        <v xml:space="preserve">Lajitelma 2. </v>
      </c>
      <c r="B17" s="21">
        <f>Saannot!AA31</f>
        <v>0</v>
      </c>
      <c r="C17" s="21">
        <f>Saannot!AB31</f>
        <v>0</v>
      </c>
      <c r="D17" s="60">
        <v>0</v>
      </c>
      <c r="E17" s="60"/>
      <c r="F17" s="22">
        <f t="shared" si="0"/>
        <v>0</v>
      </c>
      <c r="G17" s="22">
        <f t="shared" si="1"/>
        <v>0</v>
      </c>
      <c r="H17" s="22">
        <f t="shared" si="2"/>
        <v>0</v>
      </c>
      <c r="I17" s="16">
        <f t="shared" si="6"/>
        <v>0</v>
      </c>
      <c r="J17" s="19">
        <f>IFERROR(VLOOKUP(A17,'Menot (E_K)'!$A$34:$G$57,7,FALSE),0)</f>
        <v>0</v>
      </c>
      <c r="K17" s="16">
        <f t="shared" si="3"/>
        <v>0</v>
      </c>
      <c r="L17" s="16">
        <f>' Lisätyö (E_K)'!E25</f>
        <v>0</v>
      </c>
      <c r="M17" s="16">
        <f t="shared" si="4"/>
        <v>0</v>
      </c>
      <c r="N17" s="42" t="e">
        <f t="shared" si="5"/>
        <v>#DIV/0!</v>
      </c>
    </row>
    <row r="18" spans="1:14" x14ac:dyDescent="0.3">
      <c r="A18" s="18" t="str">
        <f>' Lisätyö (E_K)'!A26</f>
        <v xml:space="preserve">Lajitelma 3. </v>
      </c>
      <c r="B18" s="21">
        <f>Saannot!AA32</f>
        <v>0</v>
      </c>
      <c r="C18" s="21">
        <f>Saannot!AB32</f>
        <v>0</v>
      </c>
      <c r="D18" s="60">
        <v>0</v>
      </c>
      <c r="E18" s="60"/>
      <c r="F18" s="22">
        <f t="shared" si="0"/>
        <v>0</v>
      </c>
      <c r="G18" s="22">
        <f t="shared" si="1"/>
        <v>0</v>
      </c>
      <c r="H18" s="22">
        <f t="shared" si="2"/>
        <v>0</v>
      </c>
      <c r="I18" s="16">
        <f>N(G18)*N(D18) + N(H18)*N(E18)</f>
        <v>0</v>
      </c>
      <c r="J18" s="19">
        <f>IFERROR(VLOOKUP(A18,'Menot (E_K)'!$A$34:$G$57,7,FALSE),0)</f>
        <v>0</v>
      </c>
      <c r="K18" s="16">
        <f t="shared" si="3"/>
        <v>0</v>
      </c>
      <c r="L18" s="16">
        <f>' Lisätyö (E_K)'!E26</f>
        <v>0</v>
      </c>
      <c r="M18" s="16">
        <f t="shared" si="4"/>
        <v>0</v>
      </c>
      <c r="N18" s="42" t="e">
        <f t="shared" si="5"/>
        <v>#DIV/0!</v>
      </c>
    </row>
    <row r="19" spans="1:14" x14ac:dyDescent="0.3">
      <c r="A19" s="18">
        <f>' Lisätyö (E_K)'!A27</f>
        <v>0</v>
      </c>
      <c r="B19" s="21">
        <f>Saannot!AA33</f>
        <v>0</v>
      </c>
      <c r="C19" s="21">
        <f>Saannot!AB33</f>
        <v>0</v>
      </c>
      <c r="D19" s="60"/>
      <c r="E19" s="60"/>
      <c r="F19" s="22">
        <f t="shared" si="0"/>
        <v>0</v>
      </c>
      <c r="G19" s="22">
        <f t="shared" si="1"/>
        <v>0</v>
      </c>
      <c r="H19" s="22">
        <f t="shared" si="2"/>
        <v>0</v>
      </c>
      <c r="I19" s="16">
        <f t="shared" si="6"/>
        <v>0</v>
      </c>
      <c r="J19" s="19">
        <f>IFERROR(VLOOKUP(A19,'Menot (E_K)'!$A$34:$G$57,7,FALSE),0)</f>
        <v>0</v>
      </c>
      <c r="K19" s="16">
        <f t="shared" si="3"/>
        <v>0</v>
      </c>
      <c r="L19" s="16">
        <f>' Lisätyö (E_K)'!E27</f>
        <v>0</v>
      </c>
      <c r="M19" s="16">
        <f t="shared" si="4"/>
        <v>0</v>
      </c>
      <c r="N19" s="42" t="e">
        <f t="shared" si="5"/>
        <v>#DIV/0!</v>
      </c>
    </row>
    <row r="20" spans="1:14" x14ac:dyDescent="0.3">
      <c r="A20" s="18">
        <f>' Lisätyö (E_K)'!A28</f>
        <v>0</v>
      </c>
      <c r="B20" s="21">
        <f>Saannot!AA34</f>
        <v>0</v>
      </c>
      <c r="C20" s="21">
        <f>Saannot!AB34</f>
        <v>0</v>
      </c>
      <c r="D20" s="60"/>
      <c r="E20" s="60"/>
      <c r="F20" s="22">
        <f t="shared" si="0"/>
        <v>0</v>
      </c>
      <c r="G20" s="22">
        <f t="shared" si="1"/>
        <v>0</v>
      </c>
      <c r="H20" s="22">
        <f t="shared" si="2"/>
        <v>0</v>
      </c>
      <c r="I20" s="16">
        <f t="shared" si="6"/>
        <v>0</v>
      </c>
      <c r="J20" s="19">
        <f>IFERROR(VLOOKUP(A20,'Menot (E_K)'!$A$34:$G$57,7,FALSE),0)</f>
        <v>0</v>
      </c>
      <c r="K20" s="16">
        <f t="shared" si="3"/>
        <v>0</v>
      </c>
      <c r="L20" s="16">
        <f>' Lisätyö (E_K)'!E28</f>
        <v>0</v>
      </c>
      <c r="M20" s="16">
        <f t="shared" si="4"/>
        <v>0</v>
      </c>
      <c r="N20" s="42" t="e">
        <f t="shared" si="5"/>
        <v>#DIV/0!</v>
      </c>
    </row>
    <row r="21" spans="1:14" x14ac:dyDescent="0.3">
      <c r="A21" s="18">
        <f>' Lisätyö (E_K)'!A29</f>
        <v>0</v>
      </c>
      <c r="B21" s="21">
        <f>Saannot!AA35</f>
        <v>0</v>
      </c>
      <c r="C21" s="21">
        <f>Saannot!AB35</f>
        <v>0</v>
      </c>
      <c r="D21" s="60"/>
      <c r="E21" s="60"/>
      <c r="F21" s="22">
        <f t="shared" si="0"/>
        <v>0</v>
      </c>
      <c r="G21" s="22">
        <f t="shared" si="1"/>
        <v>0</v>
      </c>
      <c r="H21" s="22">
        <f t="shared" si="2"/>
        <v>0</v>
      </c>
      <c r="I21" s="16">
        <f t="shared" si="6"/>
        <v>0</v>
      </c>
      <c r="J21" s="19">
        <f>IFERROR(VLOOKUP(A21,'Menot (E_K)'!$A$34:$G$57,7,FALSE),0)</f>
        <v>0</v>
      </c>
      <c r="K21" s="16">
        <f t="shared" si="3"/>
        <v>0</v>
      </c>
      <c r="L21" s="16">
        <f>' Lisätyö (E_K)'!E29</f>
        <v>0</v>
      </c>
      <c r="M21" s="16">
        <f t="shared" si="4"/>
        <v>0</v>
      </c>
      <c r="N21" s="42" t="e">
        <f t="shared" si="5"/>
        <v>#DIV/0!</v>
      </c>
    </row>
    <row r="22" spans="1:14" x14ac:dyDescent="0.3">
      <c r="A22" s="18">
        <f>' Lisätyö (E_K)'!A30</f>
        <v>0</v>
      </c>
      <c r="B22" s="21">
        <f>Saannot!AA36</f>
        <v>0</v>
      </c>
      <c r="C22" s="21">
        <f>Saannot!AB36</f>
        <v>0</v>
      </c>
      <c r="D22" s="60"/>
      <c r="E22" s="60"/>
      <c r="F22" s="22">
        <f t="shared" si="0"/>
        <v>0</v>
      </c>
      <c r="G22" s="22">
        <f t="shared" si="1"/>
        <v>0</v>
      </c>
      <c r="H22" s="22">
        <f t="shared" si="2"/>
        <v>0</v>
      </c>
      <c r="I22" s="16">
        <f t="shared" si="6"/>
        <v>0</v>
      </c>
      <c r="J22" s="19">
        <f>IFERROR(VLOOKUP(A22,'Menot (E_K)'!$A$34:$G$57,7,FALSE),0)</f>
        <v>0</v>
      </c>
      <c r="K22" s="16">
        <f t="shared" si="3"/>
        <v>0</v>
      </c>
      <c r="L22" s="16">
        <f>' Lisätyö (E_K)'!E30</f>
        <v>0</v>
      </c>
      <c r="M22" s="16">
        <f t="shared" si="4"/>
        <v>0</v>
      </c>
      <c r="N22" s="42" t="e">
        <f t="shared" si="5"/>
        <v>#DIV/0!</v>
      </c>
    </row>
    <row r="23" spans="1:14" x14ac:dyDescent="0.3">
      <c r="A23" s="18">
        <f>' Lisätyö (E_K)'!A31</f>
        <v>0</v>
      </c>
      <c r="B23" s="21">
        <f>Saannot!AA37</f>
        <v>0</v>
      </c>
      <c r="C23" s="21">
        <f>Saannot!AB37</f>
        <v>0</v>
      </c>
      <c r="D23" s="60"/>
      <c r="E23" s="60"/>
      <c r="F23" s="22">
        <f t="shared" si="0"/>
        <v>0</v>
      </c>
      <c r="G23" s="22">
        <f t="shared" si="1"/>
        <v>0</v>
      </c>
      <c r="H23" s="22">
        <f t="shared" si="2"/>
        <v>0</v>
      </c>
      <c r="I23" s="16">
        <f t="shared" si="6"/>
        <v>0</v>
      </c>
      <c r="J23" s="19">
        <f>IFERROR(VLOOKUP(A23,'Menot (E_K)'!$A$34:$G$57,7,FALSE),0)</f>
        <v>0</v>
      </c>
      <c r="K23" s="16">
        <f t="shared" si="3"/>
        <v>0</v>
      </c>
      <c r="L23" s="16">
        <f>' Lisätyö (E_K)'!E31</f>
        <v>0</v>
      </c>
      <c r="M23" s="16">
        <f t="shared" si="4"/>
        <v>0</v>
      </c>
      <c r="N23" s="42" t="e">
        <f t="shared" si="5"/>
        <v>#DIV/0!</v>
      </c>
    </row>
    <row r="24" spans="1:14" x14ac:dyDescent="0.3">
      <c r="A24" s="18">
        <f>' Lisätyö (E_K)'!A32</f>
        <v>0</v>
      </c>
      <c r="B24" s="21">
        <f>Saannot!AA38</f>
        <v>0</v>
      </c>
      <c r="C24" s="21">
        <f>Saannot!AB38</f>
        <v>0</v>
      </c>
      <c r="D24" s="60"/>
      <c r="E24" s="60"/>
      <c r="F24" s="22">
        <f t="shared" si="0"/>
        <v>0</v>
      </c>
      <c r="G24" s="22">
        <f t="shared" si="1"/>
        <v>0</v>
      </c>
      <c r="H24" s="22">
        <f t="shared" si="2"/>
        <v>0</v>
      </c>
      <c r="I24" s="16">
        <f t="shared" si="6"/>
        <v>0</v>
      </c>
      <c r="J24" s="19">
        <f>IFERROR(VLOOKUP(A24,'Menot (E_K)'!$A$34:$G$57,7,FALSE),0)</f>
        <v>0</v>
      </c>
      <c r="K24" s="16">
        <f t="shared" si="3"/>
        <v>0</v>
      </c>
      <c r="L24" s="16">
        <f>' Lisätyö (E_K)'!E32</f>
        <v>0</v>
      </c>
      <c r="M24" s="16">
        <f t="shared" si="4"/>
        <v>0</v>
      </c>
      <c r="N24" s="42" t="e">
        <f t="shared" si="5"/>
        <v>#DIV/0!</v>
      </c>
    </row>
    <row r="25" spans="1:14" x14ac:dyDescent="0.3">
      <c r="A25" s="18">
        <f>' Lisätyö (E_K)'!A33</f>
        <v>0</v>
      </c>
      <c r="B25" s="21">
        <f>Saannot!AA39</f>
        <v>0</v>
      </c>
      <c r="C25" s="21">
        <f>Saannot!AB39</f>
        <v>0</v>
      </c>
      <c r="D25" s="60"/>
      <c r="E25" s="60"/>
      <c r="F25" s="22">
        <f t="shared" si="0"/>
        <v>0</v>
      </c>
      <c r="G25" s="22">
        <f t="shared" si="1"/>
        <v>0</v>
      </c>
      <c r="H25" s="22">
        <f t="shared" si="2"/>
        <v>0</v>
      </c>
      <c r="I25" s="16">
        <f t="shared" si="6"/>
        <v>0</v>
      </c>
      <c r="J25" s="19">
        <f>IFERROR(VLOOKUP(A25,'Menot (E_K)'!$A$34:$G$57,7,FALSE),0)</f>
        <v>0</v>
      </c>
      <c r="K25" s="16">
        <f t="shared" si="3"/>
        <v>0</v>
      </c>
      <c r="L25" s="16">
        <f>' Lisätyö (E_K)'!E33</f>
        <v>0</v>
      </c>
      <c r="M25" s="16">
        <f t="shared" si="4"/>
        <v>0</v>
      </c>
      <c r="N25" s="42" t="e">
        <f t="shared" si="5"/>
        <v>#DIV/0!</v>
      </c>
    </row>
    <row r="26" spans="1:14" x14ac:dyDescent="0.3">
      <c r="A26" s="18">
        <f>' Lisätyö (E_K)'!A34</f>
        <v>0</v>
      </c>
      <c r="B26" s="21">
        <f>Saannot!AA40</f>
        <v>0</v>
      </c>
      <c r="C26" s="21">
        <f>Saannot!AB40</f>
        <v>0</v>
      </c>
      <c r="D26" s="60"/>
      <c r="E26" s="60"/>
      <c r="F26" s="22">
        <f t="shared" si="0"/>
        <v>0</v>
      </c>
      <c r="G26" s="22">
        <f t="shared" si="1"/>
        <v>0</v>
      </c>
      <c r="H26" s="22">
        <f t="shared" si="2"/>
        <v>0</v>
      </c>
      <c r="I26" s="16">
        <f t="shared" si="6"/>
        <v>0</v>
      </c>
      <c r="J26" s="19">
        <f>IFERROR(VLOOKUP(A26,'Menot (E_K)'!$A$34:$G$57,7,FALSE),0)</f>
        <v>0</v>
      </c>
      <c r="K26" s="16">
        <f t="shared" si="3"/>
        <v>0</v>
      </c>
      <c r="L26" s="16">
        <f>' Lisätyö (E_K)'!E34</f>
        <v>0</v>
      </c>
      <c r="M26" s="16">
        <f t="shared" si="4"/>
        <v>0</v>
      </c>
      <c r="N26" s="42" t="e">
        <f t="shared" si="5"/>
        <v>#DIV/0!</v>
      </c>
    </row>
    <row r="27" spans="1:14" x14ac:dyDescent="0.3">
      <c r="A27" s="18">
        <f>' Lisätyö (E_K)'!A35</f>
        <v>0</v>
      </c>
      <c r="B27" s="21">
        <f>Saannot!AA41</f>
        <v>0</v>
      </c>
      <c r="C27" s="21">
        <f>Saannot!AB41</f>
        <v>0</v>
      </c>
      <c r="D27" s="60"/>
      <c r="E27" s="60"/>
      <c r="F27" s="22">
        <f t="shared" si="0"/>
        <v>0</v>
      </c>
      <c r="G27" s="22">
        <f t="shared" si="1"/>
        <v>0</v>
      </c>
      <c r="H27" s="22">
        <f t="shared" si="2"/>
        <v>0</v>
      </c>
      <c r="I27" s="16">
        <f t="shared" si="6"/>
        <v>0</v>
      </c>
      <c r="J27" s="19">
        <f>IFERROR(VLOOKUP(A27,'Menot (E_K)'!$A$34:$G$57,7,FALSE),0)</f>
        <v>0</v>
      </c>
      <c r="K27" s="16">
        <f t="shared" si="3"/>
        <v>0</v>
      </c>
      <c r="L27" s="16">
        <f>' Lisätyö (E_K)'!E35</f>
        <v>0</v>
      </c>
      <c r="M27" s="16">
        <f t="shared" si="4"/>
        <v>0</v>
      </c>
      <c r="N27" s="42" t="e">
        <f t="shared" si="5"/>
        <v>#DIV/0!</v>
      </c>
    </row>
    <row r="28" spans="1:14" x14ac:dyDescent="0.3">
      <c r="A28" s="18">
        <f>' Lisätyö (E_K)'!A36</f>
        <v>0</v>
      </c>
      <c r="B28" s="21">
        <f>Saannot!AA42</f>
        <v>0</v>
      </c>
      <c r="C28" s="21">
        <f>Saannot!AB42</f>
        <v>0</v>
      </c>
      <c r="D28" s="60"/>
      <c r="E28" s="60"/>
      <c r="F28" s="22">
        <f t="shared" si="0"/>
        <v>0</v>
      </c>
      <c r="G28" s="22">
        <f t="shared" si="1"/>
        <v>0</v>
      </c>
      <c r="H28" s="22">
        <f t="shared" si="2"/>
        <v>0</v>
      </c>
      <c r="I28" s="16">
        <f>N(G28)*N(D28) + N(H28)*N(E28)</f>
        <v>0</v>
      </c>
      <c r="J28" s="19">
        <f>IFERROR(VLOOKUP(A28,'Menot (E_K)'!$A$34:$G$57,7,FALSE),0)</f>
        <v>0</v>
      </c>
      <c r="K28" s="16">
        <f t="shared" si="3"/>
        <v>0</v>
      </c>
      <c r="L28" s="16">
        <f>' Lisätyö (E_K)'!E36</f>
        <v>0</v>
      </c>
      <c r="M28" s="16">
        <f t="shared" si="4"/>
        <v>0</v>
      </c>
      <c r="N28" s="42" t="e">
        <f t="shared" si="5"/>
        <v>#DIV/0!</v>
      </c>
    </row>
    <row r="29" spans="1:14" x14ac:dyDescent="0.3">
      <c r="A29" s="23" t="s">
        <v>9</v>
      </c>
      <c r="I29" s="24">
        <f>SUM(I5:I28)</f>
        <v>0</v>
      </c>
      <c r="K29" s="24">
        <f>SUM(K5:K28)</f>
        <v>0</v>
      </c>
      <c r="L29" s="24">
        <f>SUM(L5:L28)</f>
        <v>0</v>
      </c>
      <c r="M29" s="24">
        <f>SUM(M5:M28)</f>
        <v>0</v>
      </c>
      <c r="N29" s="41" t="e">
        <f t="shared" si="5"/>
        <v>#DIV/0!</v>
      </c>
    </row>
    <row r="30" spans="1:14" x14ac:dyDescent="0.3">
      <c r="H30" s="2" t="s">
        <v>53</v>
      </c>
      <c r="I30" s="3">
        <f>SUM(I5:I28)</f>
        <v>0</v>
      </c>
    </row>
    <row r="31" spans="1:14" x14ac:dyDescent="0.3">
      <c r="A31" s="25" t="s">
        <v>54</v>
      </c>
      <c r="B31" s="91" t="s">
        <v>107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</sheetData>
  <sheetProtection algorithmName="SHA-512" hashValue="JRbXcyBYKs8uOTOc+VnibpAqetoXWL/o4ber7f4pG4Tcl9ls4yXImJr8edAXfPfPnE1RNen/2Ji25NiSBU7TOg==" saltValue="LQf/Cz/P0YHRo8T8DVlydg==" spinCount="100000" sheet="1" objects="1" scenarios="1"/>
  <autoFilter ref="A4:N4" xr:uid="{00000000-0001-0000-0400-000000000000}"/>
  <mergeCells count="2">
    <mergeCell ref="B31:M31"/>
    <mergeCell ref="A2:J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G18"/>
  <sheetViews>
    <sheetView workbookViewId="0">
      <pane ySplit="8" topLeftCell="A9" activePane="bottomLeft" state="frozen"/>
      <selection activeCell="D46" sqref="D46"/>
      <selection pane="bottomLeft" activeCell="D14" sqref="D14"/>
    </sheetView>
  </sheetViews>
  <sheetFormatPr defaultRowHeight="14.4" x14ac:dyDescent="0.3"/>
  <cols>
    <col min="1" max="1" width="30" customWidth="1"/>
    <col min="2" max="2" width="25.77734375" customWidth="1"/>
    <col min="3" max="3" width="14" customWidth="1"/>
    <col min="4" max="4" width="18" customWidth="1"/>
    <col min="5" max="5" width="16" customWidth="1"/>
    <col min="6" max="6" width="18" customWidth="1"/>
    <col min="7" max="7" width="21.44140625" customWidth="1"/>
  </cols>
  <sheetData>
    <row r="1" spans="1:7" ht="23.4" customHeight="1" x14ac:dyDescent="0.3">
      <c r="A1" s="89" t="s">
        <v>162</v>
      </c>
      <c r="B1" s="90"/>
      <c r="C1" s="90"/>
      <c r="D1" s="90"/>
      <c r="E1" s="90"/>
      <c r="F1" s="90"/>
      <c r="G1" s="90"/>
    </row>
    <row r="2" spans="1:7" x14ac:dyDescent="0.3">
      <c r="A2" s="91" t="s">
        <v>26</v>
      </c>
      <c r="B2" s="90"/>
      <c r="C2" s="90"/>
      <c r="D2" s="90"/>
      <c r="E2" s="90"/>
      <c r="F2" s="90"/>
      <c r="G2" s="90"/>
    </row>
    <row r="3" spans="1:7" x14ac:dyDescent="0.3">
      <c r="A3" s="91" t="s">
        <v>27</v>
      </c>
      <c r="B3" s="90"/>
      <c r="C3" s="90"/>
      <c r="D3" s="90"/>
      <c r="E3" s="90"/>
      <c r="F3" s="90"/>
      <c r="G3" s="90"/>
    </row>
    <row r="5" spans="1:7" ht="15.6" x14ac:dyDescent="0.3">
      <c r="A5" s="92" t="s">
        <v>101</v>
      </c>
      <c r="B5" s="93"/>
      <c r="C5" s="93"/>
      <c r="D5" s="93"/>
      <c r="E5" s="93"/>
      <c r="F5" s="93"/>
      <c r="G5" s="93"/>
    </row>
    <row r="6" spans="1:7" x14ac:dyDescent="0.3">
      <c r="A6" s="14" t="s">
        <v>28</v>
      </c>
      <c r="B6" s="62">
        <v>1</v>
      </c>
    </row>
    <row r="8" spans="1:7" x14ac:dyDescent="0.3">
      <c r="A8" s="14" t="s">
        <v>29</v>
      </c>
      <c r="B8" s="14" t="s">
        <v>30</v>
      </c>
      <c r="C8" s="14" t="s">
        <v>31</v>
      </c>
      <c r="D8" s="14" t="s">
        <v>32</v>
      </c>
      <c r="E8" s="14" t="s">
        <v>69</v>
      </c>
      <c r="F8" s="14" t="s">
        <v>70</v>
      </c>
      <c r="G8" s="14" t="s">
        <v>71</v>
      </c>
    </row>
    <row r="9" spans="1:7" x14ac:dyDescent="0.3">
      <c r="A9" s="18" t="str">
        <f>'Menot (E_K)'!A5</f>
        <v>Investointi 1</v>
      </c>
      <c r="B9" s="15" t="str">
        <f>'Menot (E_K)'!B5</f>
        <v>kaikki</v>
      </c>
      <c r="C9" s="16">
        <f>'Menot (E_K)'!G5</f>
        <v>0</v>
      </c>
      <c r="D9" s="16">
        <f>IF(B9="kaikki",'Tulot (E_K)'!$M$29,IFERROR(VLOOKUP(B9,'Tulot (E_K)'!$A$5:$M$29,13,FALSE),0))</f>
        <v>0</v>
      </c>
      <c r="E9" s="19" t="str">
        <f>IF(D9=0,"", C9/($B$6*D9))</f>
        <v/>
      </c>
      <c r="F9" s="26" t="str">
        <f>IF(E9="","", E9*12)</f>
        <v/>
      </c>
      <c r="G9" s="27" t="str">
        <f ca="1">IF(E9="","", TODAY() + ROUND(E9*365,0))</f>
        <v/>
      </c>
    </row>
    <row r="10" spans="1:7" x14ac:dyDescent="0.3">
      <c r="A10" s="18" t="str">
        <f>'Menot (E_K)'!A6</f>
        <v>Investointi 2</v>
      </c>
      <c r="B10" s="15" t="str">
        <f>'Menot (E_K)'!B6</f>
        <v>kaikki</v>
      </c>
      <c r="C10" s="16">
        <f>'Menot (E_K)'!G6</f>
        <v>0</v>
      </c>
      <c r="D10" s="16">
        <f>IF(B10="kaikki",'Tulot (E_K)'!$M$29,IFERROR(VLOOKUP(B10,'Tulot (E_K)'!$A$5:$M$29,13,FALSE),0))</f>
        <v>0</v>
      </c>
      <c r="E10" s="19" t="str">
        <f t="shared" ref="E10:E18" si="0">IF(D10=0,"", C10/($B$6*D10))</f>
        <v/>
      </c>
      <c r="F10" s="26" t="str">
        <f t="shared" ref="F10:F18" si="1">IF(E10="","", E10*12)</f>
        <v/>
      </c>
      <c r="G10" s="27" t="str">
        <f t="shared" ref="G10:G18" ca="1" si="2">IF(E10="","", TODAY() + ROUND(E10*365,0))</f>
        <v/>
      </c>
    </row>
    <row r="11" spans="1:7" x14ac:dyDescent="0.3">
      <c r="A11" s="18" t="str">
        <f>'Menot (E_K)'!A7</f>
        <v>Investointi 3</v>
      </c>
      <c r="B11" s="15" t="str">
        <f>'Menot (E_K)'!B7</f>
        <v>kaikki</v>
      </c>
      <c r="C11" s="16">
        <f>'Menot (E_K)'!G7</f>
        <v>0</v>
      </c>
      <c r="D11" s="16">
        <f>IF(B11="kaikki",'Tulot (E_K)'!$M$29,IFERROR(VLOOKUP(B11,'Tulot (E_K)'!$A$5:$M$29,13,FALSE),0))</f>
        <v>0</v>
      </c>
      <c r="E11" s="19" t="str">
        <f t="shared" si="0"/>
        <v/>
      </c>
      <c r="F11" s="26" t="str">
        <f t="shared" si="1"/>
        <v/>
      </c>
      <c r="G11" s="27" t="str">
        <f t="shared" ca="1" si="2"/>
        <v/>
      </c>
    </row>
    <row r="12" spans="1:7" x14ac:dyDescent="0.3">
      <c r="A12" s="18" t="str">
        <f>'Menot (E_K)'!A8</f>
        <v>Investointi 4</v>
      </c>
      <c r="B12" s="15" t="str">
        <f>'Menot (E_K)'!B8</f>
        <v>kaikki</v>
      </c>
      <c r="C12" s="16">
        <f>'Menot (E_K)'!G8</f>
        <v>0</v>
      </c>
      <c r="D12" s="16">
        <f>IF(B12="kaikki",'Tulot (E_K)'!$M$29,IFERROR(VLOOKUP(B12,'Tulot (E_K)'!$A$5:$M$29,13,FALSE),0))</f>
        <v>0</v>
      </c>
      <c r="E12" s="19" t="str">
        <f t="shared" si="0"/>
        <v/>
      </c>
      <c r="F12" s="26" t="str">
        <f t="shared" si="1"/>
        <v/>
      </c>
      <c r="G12" s="27" t="str">
        <f t="shared" ca="1" si="2"/>
        <v/>
      </c>
    </row>
    <row r="13" spans="1:7" x14ac:dyDescent="0.3">
      <c r="A13" s="18" t="str">
        <f>'Menot (E_K)'!A9</f>
        <v>Investointi 5</v>
      </c>
      <c r="B13" s="15" t="str">
        <f>'Menot (E_K)'!B9</f>
        <v>kaikki</v>
      </c>
      <c r="C13" s="16">
        <f>'Menot (E_K)'!G9</f>
        <v>0</v>
      </c>
      <c r="D13" s="16">
        <f>IF(B13="kaikki",'Tulot (E_K)'!$M$29,IFERROR(VLOOKUP(B13,'Tulot (E_K)'!$A$5:$M$29,13,FALSE),0))</f>
        <v>0</v>
      </c>
      <c r="E13" s="19" t="str">
        <f t="shared" si="0"/>
        <v/>
      </c>
      <c r="F13" s="26" t="str">
        <f t="shared" si="1"/>
        <v/>
      </c>
      <c r="G13" s="27" t="str">
        <f t="shared" ca="1" si="2"/>
        <v/>
      </c>
    </row>
    <row r="14" spans="1:7" x14ac:dyDescent="0.3">
      <c r="A14" s="18" t="str">
        <f>'Menot (E_K)'!A10</f>
        <v>Investointi 6</v>
      </c>
      <c r="B14" s="15" t="str">
        <f>'Menot (E_K)'!B10</f>
        <v>kaikki</v>
      </c>
      <c r="C14" s="16">
        <f>'Menot (E_K)'!G10</f>
        <v>0</v>
      </c>
      <c r="D14" s="16">
        <f>IF(B14="kaikki",'Tulot (E_K)'!$M$29,IFERROR(VLOOKUP(B14,'Tulot (E_K)'!$A$5:$M$29,13,FALSE),0))</f>
        <v>0</v>
      </c>
      <c r="E14" s="19" t="str">
        <f t="shared" si="0"/>
        <v/>
      </c>
      <c r="F14" s="26" t="str">
        <f t="shared" si="1"/>
        <v/>
      </c>
      <c r="G14" s="27" t="str">
        <f t="shared" ca="1" si="2"/>
        <v/>
      </c>
    </row>
    <row r="15" spans="1:7" x14ac:dyDescent="0.3">
      <c r="A15" s="18" t="str">
        <f>'Menot (E_K)'!A11</f>
        <v>Investointi 7</v>
      </c>
      <c r="B15" s="15" t="str">
        <f>'Menot (E_K)'!B11</f>
        <v>kaikki</v>
      </c>
      <c r="C15" s="16">
        <f>'Menot (E_K)'!G11</f>
        <v>0</v>
      </c>
      <c r="D15" s="16">
        <f>IF(B15="kaikki",'Tulot (E_K)'!$M$29,IFERROR(VLOOKUP(B15,'Tulot (E_K)'!$A$5:$M$29,13,FALSE),0))</f>
        <v>0</v>
      </c>
      <c r="E15" s="19" t="str">
        <f t="shared" si="0"/>
        <v/>
      </c>
      <c r="F15" s="26" t="str">
        <f t="shared" si="1"/>
        <v/>
      </c>
      <c r="G15" s="27" t="str">
        <f t="shared" ca="1" si="2"/>
        <v/>
      </c>
    </row>
    <row r="16" spans="1:7" x14ac:dyDescent="0.3">
      <c r="A16" s="18" t="str">
        <f>'Menot (E_K)'!A12</f>
        <v>Investointi 8</v>
      </c>
      <c r="B16" s="15" t="str">
        <f>'Menot (E_K)'!B12</f>
        <v>kaikki</v>
      </c>
      <c r="C16" s="16">
        <f>'Menot (E_K)'!G12</f>
        <v>0</v>
      </c>
      <c r="D16" s="16">
        <f>IF(B16="kaikki",'Tulot (E_K)'!$M$29,IFERROR(VLOOKUP(B16,'Tulot (E_K)'!$A$5:$M$29,13,FALSE),0))</f>
        <v>0</v>
      </c>
      <c r="E16" s="19" t="str">
        <f t="shared" si="0"/>
        <v/>
      </c>
      <c r="F16" s="26" t="str">
        <f t="shared" si="1"/>
        <v/>
      </c>
      <c r="G16" s="27" t="str">
        <f t="shared" ca="1" si="2"/>
        <v/>
      </c>
    </row>
    <row r="17" spans="1:7" x14ac:dyDescent="0.3">
      <c r="A17" s="18" t="str">
        <f>'Menot (E_K)'!A13</f>
        <v>Investointi 9</v>
      </c>
      <c r="B17" s="15" t="str">
        <f>'Menot (E_K)'!B13</f>
        <v>kaikki</v>
      </c>
      <c r="C17" s="16">
        <f>'Menot (E_K)'!G13</f>
        <v>0</v>
      </c>
      <c r="D17" s="16">
        <f>IF(B17="kaikki",'Tulot (E_K)'!$M$29,IFERROR(VLOOKUP(B17,'Tulot (E_K)'!$A$5:$M$29,13,FALSE),0))</f>
        <v>0</v>
      </c>
      <c r="E17" s="19" t="str">
        <f t="shared" si="0"/>
        <v/>
      </c>
      <c r="F17" s="26" t="str">
        <f t="shared" si="1"/>
        <v/>
      </c>
      <c r="G17" s="27" t="str">
        <f t="shared" ca="1" si="2"/>
        <v/>
      </c>
    </row>
    <row r="18" spans="1:7" x14ac:dyDescent="0.3">
      <c r="A18" s="18" t="str">
        <f>'Menot (E_K)'!A14</f>
        <v>Investointi 10</v>
      </c>
      <c r="B18" s="15" t="str">
        <f>'Menot (E_K)'!B14</f>
        <v>kaikki</v>
      </c>
      <c r="C18" s="16">
        <f>'Menot (E_K)'!G14</f>
        <v>0</v>
      </c>
      <c r="D18" s="16">
        <f>IF(B18="kaikki",'Tulot (E_K)'!$M$29,IFERROR(VLOOKUP(B18,'Tulot (E_K)'!$A$5:$M$29,13,FALSE),0))</f>
        <v>0</v>
      </c>
      <c r="E18" s="19" t="str">
        <f t="shared" si="0"/>
        <v/>
      </c>
      <c r="F18" s="26" t="str">
        <f t="shared" si="1"/>
        <v/>
      </c>
      <c r="G18" s="27" t="str">
        <f t="shared" ca="1" si="2"/>
        <v/>
      </c>
    </row>
  </sheetData>
  <sheetProtection algorithmName="SHA-512" hashValue="vkdwo/7SX73ur+/bunk6Ddvw2TjWfA8WyrqW372SH8ZZhMPopefMc6jK/jA7M066mOQLXIzYrMOMOkPYadx15A==" saltValue="sGV0k8Wy0a7NpqD40hdSbA==" spinCount="100000" sheet="1" objects="1" scenarios="1"/>
  <mergeCells count="4">
    <mergeCell ref="A1:G1"/>
    <mergeCell ref="A5:G5"/>
    <mergeCell ref="A3:G3"/>
    <mergeCell ref="A2:G2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EB17-E1B1-4AAC-86F7-ADA66D0EC20D}">
  <sheetPr>
    <tabColor theme="6"/>
  </sheetPr>
  <dimension ref="A1:K58"/>
  <sheetViews>
    <sheetView workbookViewId="0">
      <pane ySplit="4" topLeftCell="A20" activePane="bottomLeft" state="frozen"/>
      <selection activeCell="D46" sqref="D46"/>
      <selection pane="bottomLeft" activeCell="G41" sqref="G41"/>
    </sheetView>
  </sheetViews>
  <sheetFormatPr defaultRowHeight="14.4" x14ac:dyDescent="0.3"/>
  <cols>
    <col min="1" max="1" width="45" customWidth="1"/>
    <col min="2" max="2" width="20.33203125" bestFit="1" customWidth="1"/>
    <col min="3" max="3" width="14.88671875" customWidth="1"/>
    <col min="4" max="4" width="14.33203125" customWidth="1"/>
    <col min="5" max="5" width="27.44140625" customWidth="1"/>
    <col min="6" max="6" width="22.21875" customWidth="1"/>
    <col min="7" max="7" width="17" customWidth="1"/>
    <col min="8" max="8" width="20.6640625" customWidth="1"/>
    <col min="9" max="9" width="18.6640625" customWidth="1"/>
    <col min="10" max="10" width="14.44140625" customWidth="1"/>
    <col min="11" max="11" width="14.6640625" customWidth="1"/>
  </cols>
  <sheetData>
    <row r="1" spans="1:11" ht="30" customHeight="1" x14ac:dyDescent="0.4">
      <c r="A1" s="101" t="s">
        <v>163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1" x14ac:dyDescent="0.3">
      <c r="A2" s="103" t="s">
        <v>124</v>
      </c>
      <c r="B2" s="93"/>
      <c r="C2" s="93"/>
      <c r="D2" s="93"/>
      <c r="E2" s="93"/>
      <c r="F2" s="93"/>
      <c r="G2" s="93"/>
      <c r="H2" s="93"/>
      <c r="I2" s="93"/>
      <c r="J2" s="93"/>
    </row>
    <row r="3" spans="1:11" x14ac:dyDescent="0.3">
      <c r="A3" t="s">
        <v>137</v>
      </c>
    </row>
    <row r="4" spans="1:11" ht="28.8" x14ac:dyDescent="0.3">
      <c r="A4" s="14" t="s">
        <v>94</v>
      </c>
      <c r="B4" s="14" t="s">
        <v>95</v>
      </c>
      <c r="C4" s="14" t="s">
        <v>100</v>
      </c>
      <c r="D4" s="14" t="s">
        <v>93</v>
      </c>
      <c r="E4" s="14" t="s">
        <v>34</v>
      </c>
      <c r="F4" s="14" t="s">
        <v>126</v>
      </c>
      <c r="G4" s="14" t="s">
        <v>35</v>
      </c>
      <c r="H4" s="14" t="s">
        <v>96</v>
      </c>
      <c r="I4" s="14" t="s">
        <v>97</v>
      </c>
      <c r="J4" s="14" t="s">
        <v>98</v>
      </c>
      <c r="K4" s="14" t="s">
        <v>99</v>
      </c>
    </row>
    <row r="5" spans="1:11" x14ac:dyDescent="0.3">
      <c r="A5" s="52" t="s">
        <v>72</v>
      </c>
      <c r="B5" s="52" t="s">
        <v>33</v>
      </c>
      <c r="C5" s="54"/>
      <c r="D5" s="54"/>
      <c r="E5" s="54"/>
      <c r="F5" s="55"/>
      <c r="G5" s="56">
        <v>0</v>
      </c>
      <c r="H5" s="52">
        <v>5</v>
      </c>
      <c r="I5" s="56">
        <v>0</v>
      </c>
      <c r="J5" s="16">
        <f>IF(G5="", "", (G5-I5)/H5)</f>
        <v>0</v>
      </c>
      <c r="K5" s="16">
        <f>IFERROR(N(F5)+N(J5), N(F5)+0)</f>
        <v>0</v>
      </c>
    </row>
    <row r="6" spans="1:11" x14ac:dyDescent="0.3">
      <c r="A6" s="52" t="s">
        <v>73</v>
      </c>
      <c r="B6" s="52" t="s">
        <v>33</v>
      </c>
      <c r="C6" s="54"/>
      <c r="D6" s="54"/>
      <c r="E6" s="54"/>
      <c r="F6" s="55"/>
      <c r="G6" s="56">
        <v>0</v>
      </c>
      <c r="H6" s="52">
        <v>5</v>
      </c>
      <c r="I6" s="56">
        <v>0</v>
      </c>
      <c r="J6" s="16">
        <f t="shared" ref="J6:J13" si="0">IF(G6="", "", (G6-I6)/H6)</f>
        <v>0</v>
      </c>
      <c r="K6" s="16">
        <f t="shared" ref="K6:K14" si="1">IFERROR(N(F6)+N(J6), N(F6)+0)</f>
        <v>0</v>
      </c>
    </row>
    <row r="7" spans="1:11" x14ac:dyDescent="0.3">
      <c r="A7" s="52" t="s">
        <v>74</v>
      </c>
      <c r="B7" s="52" t="s">
        <v>33</v>
      </c>
      <c r="C7" s="54"/>
      <c r="D7" s="54"/>
      <c r="E7" s="54"/>
      <c r="F7" s="55"/>
      <c r="G7" s="56">
        <v>0</v>
      </c>
      <c r="H7" s="52">
        <v>5</v>
      </c>
      <c r="I7" s="56">
        <v>0</v>
      </c>
      <c r="J7" s="16">
        <f t="shared" si="0"/>
        <v>0</v>
      </c>
      <c r="K7" s="16">
        <f t="shared" si="1"/>
        <v>0</v>
      </c>
    </row>
    <row r="8" spans="1:11" x14ac:dyDescent="0.3">
      <c r="A8" s="52" t="s">
        <v>75</v>
      </c>
      <c r="B8" s="52" t="s">
        <v>33</v>
      </c>
      <c r="C8" s="54"/>
      <c r="D8" s="54"/>
      <c r="E8" s="54"/>
      <c r="F8" s="55"/>
      <c r="G8" s="56">
        <v>0</v>
      </c>
      <c r="H8" s="52">
        <v>5</v>
      </c>
      <c r="I8" s="56">
        <v>0</v>
      </c>
      <c r="J8" s="16">
        <f t="shared" si="0"/>
        <v>0</v>
      </c>
      <c r="K8" s="16">
        <f t="shared" si="1"/>
        <v>0</v>
      </c>
    </row>
    <row r="9" spans="1:11" x14ac:dyDescent="0.3">
      <c r="A9" s="52" t="s">
        <v>76</v>
      </c>
      <c r="B9" s="52" t="s">
        <v>33</v>
      </c>
      <c r="C9" s="54"/>
      <c r="D9" s="54"/>
      <c r="E9" s="54"/>
      <c r="F9" s="55"/>
      <c r="G9" s="56">
        <v>0</v>
      </c>
      <c r="H9" s="52">
        <v>5</v>
      </c>
      <c r="I9" s="56">
        <v>0</v>
      </c>
      <c r="J9" s="16">
        <f t="shared" si="0"/>
        <v>0</v>
      </c>
      <c r="K9" s="16">
        <f t="shared" si="1"/>
        <v>0</v>
      </c>
    </row>
    <row r="10" spans="1:11" x14ac:dyDescent="0.3">
      <c r="A10" s="52" t="s">
        <v>77</v>
      </c>
      <c r="B10" s="52" t="s">
        <v>33</v>
      </c>
      <c r="C10" s="54"/>
      <c r="D10" s="54"/>
      <c r="E10" s="54"/>
      <c r="F10" s="55"/>
      <c r="G10" s="56">
        <v>0</v>
      </c>
      <c r="H10" s="52">
        <v>5</v>
      </c>
      <c r="I10" s="56">
        <v>0</v>
      </c>
      <c r="J10" s="16">
        <f t="shared" si="0"/>
        <v>0</v>
      </c>
      <c r="K10" s="16">
        <f t="shared" si="1"/>
        <v>0</v>
      </c>
    </row>
    <row r="11" spans="1:11" x14ac:dyDescent="0.3">
      <c r="A11" s="52" t="s">
        <v>78</v>
      </c>
      <c r="B11" s="52" t="s">
        <v>33</v>
      </c>
      <c r="C11" s="54"/>
      <c r="D11" s="54"/>
      <c r="E11" s="54"/>
      <c r="F11" s="55"/>
      <c r="G11" s="56">
        <v>0</v>
      </c>
      <c r="H11" s="52">
        <v>5</v>
      </c>
      <c r="I11" s="56">
        <v>0</v>
      </c>
      <c r="J11" s="16">
        <f t="shared" si="0"/>
        <v>0</v>
      </c>
      <c r="K11" s="16">
        <f t="shared" si="1"/>
        <v>0</v>
      </c>
    </row>
    <row r="12" spans="1:11" x14ac:dyDescent="0.3">
      <c r="A12" s="52" t="s">
        <v>79</v>
      </c>
      <c r="B12" s="52" t="s">
        <v>33</v>
      </c>
      <c r="C12" s="54"/>
      <c r="D12" s="54"/>
      <c r="E12" s="54"/>
      <c r="F12" s="55"/>
      <c r="G12" s="56">
        <v>0</v>
      </c>
      <c r="H12" s="52">
        <v>5</v>
      </c>
      <c r="I12" s="56">
        <v>0</v>
      </c>
      <c r="J12" s="16">
        <f t="shared" si="0"/>
        <v>0</v>
      </c>
      <c r="K12" s="16">
        <f t="shared" si="1"/>
        <v>0</v>
      </c>
    </row>
    <row r="13" spans="1:11" x14ac:dyDescent="0.3">
      <c r="A13" s="52" t="s">
        <v>80</v>
      </c>
      <c r="B13" s="52" t="s">
        <v>33</v>
      </c>
      <c r="C13" s="54"/>
      <c r="D13" s="54"/>
      <c r="E13" s="54"/>
      <c r="F13" s="55"/>
      <c r="G13" s="56">
        <v>0</v>
      </c>
      <c r="H13" s="52">
        <v>5</v>
      </c>
      <c r="I13" s="56">
        <v>0</v>
      </c>
      <c r="J13" s="16">
        <f t="shared" si="0"/>
        <v>0</v>
      </c>
      <c r="K13" s="16">
        <f t="shared" si="1"/>
        <v>0</v>
      </c>
    </row>
    <row r="14" spans="1:11" x14ac:dyDescent="0.3">
      <c r="A14" s="52" t="s">
        <v>81</v>
      </c>
      <c r="B14" s="52" t="s">
        <v>33</v>
      </c>
      <c r="C14" s="54"/>
      <c r="D14" s="54"/>
      <c r="E14" s="54"/>
      <c r="F14" s="55"/>
      <c r="G14" s="56">
        <v>0</v>
      </c>
      <c r="H14" s="52">
        <v>5</v>
      </c>
      <c r="I14" s="56">
        <v>0</v>
      </c>
      <c r="J14" s="16">
        <f>IF(G14="", "", (G14-I14)/H14)</f>
        <v>0</v>
      </c>
      <c r="K14" s="16">
        <f t="shared" si="1"/>
        <v>0</v>
      </c>
    </row>
    <row r="15" spans="1:11" x14ac:dyDescent="0.3">
      <c r="A15" s="52" t="s">
        <v>82</v>
      </c>
      <c r="B15" s="52" t="s">
        <v>33</v>
      </c>
      <c r="C15" s="52"/>
      <c r="D15" s="52"/>
      <c r="E15" s="52"/>
      <c r="F15" s="56">
        <v>0</v>
      </c>
      <c r="G15" s="55"/>
      <c r="H15" s="54"/>
      <c r="I15" s="55"/>
      <c r="J15" s="30" t="str">
        <f>IF(G15="", "", (G15-I15)/H15)</f>
        <v/>
      </c>
      <c r="K15" s="16">
        <f>IFERROR(N(F15)+N(J15), N(F15)+0)</f>
        <v>0</v>
      </c>
    </row>
    <row r="16" spans="1:11" x14ac:dyDescent="0.3">
      <c r="A16" s="52" t="s">
        <v>83</v>
      </c>
      <c r="B16" s="52" t="s">
        <v>33</v>
      </c>
      <c r="C16" s="52"/>
      <c r="D16" s="52"/>
      <c r="E16" s="52"/>
      <c r="F16" s="56">
        <v>0</v>
      </c>
      <c r="G16" s="55"/>
      <c r="H16" s="54"/>
      <c r="I16" s="55"/>
      <c r="J16" s="30" t="str">
        <f>IF(G16="", "", (G16-I16)/H16)</f>
        <v/>
      </c>
      <c r="K16" s="16">
        <f>IFERROR(N(F16)+N(J16), N(F16)+0)</f>
        <v>0</v>
      </c>
    </row>
    <row r="17" spans="1:11" x14ac:dyDescent="0.3">
      <c r="A17" s="52" t="s">
        <v>84</v>
      </c>
      <c r="B17" s="52" t="s">
        <v>33</v>
      </c>
      <c r="C17" s="52"/>
      <c r="D17" s="52"/>
      <c r="E17" s="52"/>
      <c r="F17" s="56">
        <v>0</v>
      </c>
      <c r="G17" s="55"/>
      <c r="H17" s="54"/>
      <c r="I17" s="55"/>
      <c r="J17" s="30" t="str">
        <f t="shared" ref="J17:J27" si="2">IF(G17="", "", (G17-I17)/H17)</f>
        <v/>
      </c>
      <c r="K17" s="16">
        <f t="shared" ref="K17:K27" si="3">IFERROR(N(F17)+N(J17), N(F17)+0)</f>
        <v>0</v>
      </c>
    </row>
    <row r="18" spans="1:11" x14ac:dyDescent="0.3">
      <c r="A18" s="52" t="s">
        <v>85</v>
      </c>
      <c r="B18" s="52" t="s">
        <v>33</v>
      </c>
      <c r="C18" s="52"/>
      <c r="D18" s="52"/>
      <c r="E18" s="52"/>
      <c r="F18" s="56">
        <v>0</v>
      </c>
      <c r="G18" s="57"/>
      <c r="H18" s="58"/>
      <c r="I18" s="55"/>
      <c r="J18" s="32"/>
      <c r="K18" s="16">
        <f t="shared" si="3"/>
        <v>0</v>
      </c>
    </row>
    <row r="19" spans="1:11" x14ac:dyDescent="0.3">
      <c r="A19" s="52" t="s">
        <v>86</v>
      </c>
      <c r="B19" s="52" t="s">
        <v>33</v>
      </c>
      <c r="C19" s="52"/>
      <c r="D19" s="52"/>
      <c r="E19" s="52"/>
      <c r="F19" s="56">
        <v>0</v>
      </c>
      <c r="G19" s="57"/>
      <c r="H19" s="58"/>
      <c r="I19" s="55"/>
      <c r="J19" s="32"/>
      <c r="K19" s="16">
        <f t="shared" si="3"/>
        <v>0</v>
      </c>
    </row>
    <row r="20" spans="1:11" x14ac:dyDescent="0.3">
      <c r="A20" s="52" t="s">
        <v>87</v>
      </c>
      <c r="B20" s="52" t="s">
        <v>33</v>
      </c>
      <c r="C20" s="52"/>
      <c r="D20" s="52"/>
      <c r="E20" s="52"/>
      <c r="F20" s="56">
        <v>0</v>
      </c>
      <c r="G20" s="57"/>
      <c r="H20" s="58"/>
      <c r="I20" s="55"/>
      <c r="J20" s="32"/>
      <c r="K20" s="16">
        <f t="shared" si="3"/>
        <v>0</v>
      </c>
    </row>
    <row r="21" spans="1:11" ht="16.8" customHeight="1" x14ac:dyDescent="0.3">
      <c r="A21" s="52" t="s">
        <v>88</v>
      </c>
      <c r="B21" s="52" t="s">
        <v>33</v>
      </c>
      <c r="C21" s="52"/>
      <c r="D21" s="52"/>
      <c r="E21" s="52"/>
      <c r="F21" s="56">
        <v>0</v>
      </c>
      <c r="G21" s="57"/>
      <c r="H21" s="58"/>
      <c r="I21" s="55"/>
      <c r="J21" s="32"/>
      <c r="K21" s="16">
        <f t="shared" si="3"/>
        <v>0</v>
      </c>
    </row>
    <row r="22" spans="1:11" x14ac:dyDescent="0.3">
      <c r="A22" s="52" t="s">
        <v>89</v>
      </c>
      <c r="B22" s="52" t="s">
        <v>33</v>
      </c>
      <c r="C22" s="52"/>
      <c r="D22" s="52"/>
      <c r="E22" s="52"/>
      <c r="F22" s="56">
        <v>0</v>
      </c>
      <c r="G22" s="57"/>
      <c r="H22" s="58"/>
      <c r="I22" s="55"/>
      <c r="J22" s="32"/>
      <c r="K22" s="16">
        <f t="shared" si="3"/>
        <v>0</v>
      </c>
    </row>
    <row r="23" spans="1:11" x14ac:dyDescent="0.3">
      <c r="A23" s="83" t="s">
        <v>90</v>
      </c>
      <c r="B23" s="52" t="s">
        <v>33</v>
      </c>
      <c r="C23" s="52"/>
      <c r="D23" s="52"/>
      <c r="E23" s="52"/>
      <c r="F23" s="56">
        <v>0</v>
      </c>
      <c r="G23" s="57"/>
      <c r="H23" s="58"/>
      <c r="I23" s="55"/>
      <c r="J23" s="32"/>
      <c r="K23" s="16">
        <f t="shared" si="3"/>
        <v>0</v>
      </c>
    </row>
    <row r="24" spans="1:11" x14ac:dyDescent="0.3">
      <c r="A24" s="52" t="s">
        <v>91</v>
      </c>
      <c r="B24" s="52" t="s">
        <v>33</v>
      </c>
      <c r="C24" s="52"/>
      <c r="D24" s="52"/>
      <c r="E24" s="52"/>
      <c r="F24" s="56">
        <v>0</v>
      </c>
      <c r="G24" s="57"/>
      <c r="H24" s="58"/>
      <c r="I24" s="55"/>
      <c r="J24" s="32"/>
      <c r="K24" s="16">
        <f t="shared" si="3"/>
        <v>0</v>
      </c>
    </row>
    <row r="25" spans="1:11" x14ac:dyDescent="0.3">
      <c r="A25" s="54" t="s">
        <v>92</v>
      </c>
      <c r="B25" s="52" t="s">
        <v>33</v>
      </c>
      <c r="C25" s="52">
        <v>0</v>
      </c>
      <c r="D25" s="59">
        <v>0</v>
      </c>
      <c r="E25" s="52" t="s">
        <v>37</v>
      </c>
      <c r="F25" s="56">
        <f>C25*D25</f>
        <v>0</v>
      </c>
      <c r="G25" s="55"/>
      <c r="H25" s="54"/>
      <c r="I25" s="55"/>
      <c r="J25" s="30" t="str">
        <f>IF(G25="", "", (G25-I25)/H25)</f>
        <v/>
      </c>
      <c r="K25" s="16">
        <f>IFERROR(N(F25)+N(J25), N(F25)+0)</f>
        <v>0</v>
      </c>
    </row>
    <row r="26" spans="1:11" x14ac:dyDescent="0.3">
      <c r="A26" s="54" t="s">
        <v>38</v>
      </c>
      <c r="B26" s="52" t="s">
        <v>33</v>
      </c>
      <c r="C26" s="52">
        <v>0</v>
      </c>
      <c r="D26" s="59">
        <v>0</v>
      </c>
      <c r="E26" s="52" t="s">
        <v>39</v>
      </c>
      <c r="F26" s="56">
        <f>C26*D26</f>
        <v>0</v>
      </c>
      <c r="G26" s="55"/>
      <c r="H26" s="54"/>
      <c r="I26" s="55"/>
      <c r="J26" s="30" t="str">
        <f t="shared" si="2"/>
        <v/>
      </c>
      <c r="K26" s="16">
        <f t="shared" si="3"/>
        <v>0</v>
      </c>
    </row>
    <row r="27" spans="1:11" x14ac:dyDescent="0.3">
      <c r="A27" s="54" t="s">
        <v>136</v>
      </c>
      <c r="B27" s="52" t="s">
        <v>33</v>
      </c>
      <c r="C27" s="52">
        <v>0</v>
      </c>
      <c r="D27" s="52">
        <v>0</v>
      </c>
      <c r="E27" s="52" t="s">
        <v>40</v>
      </c>
      <c r="F27" s="56">
        <f>C27*D27</f>
        <v>0</v>
      </c>
      <c r="G27" s="55"/>
      <c r="H27" s="54"/>
      <c r="I27" s="55"/>
      <c r="J27" s="30" t="str">
        <f t="shared" si="2"/>
        <v/>
      </c>
      <c r="K27" s="16">
        <f t="shared" si="3"/>
        <v>0</v>
      </c>
    </row>
    <row r="28" spans="1:11" x14ac:dyDescent="0.3">
      <c r="A28" s="14"/>
      <c r="B28" s="14"/>
      <c r="C28" s="14"/>
      <c r="D28" s="14"/>
      <c r="E28" s="14" t="s">
        <v>9</v>
      </c>
      <c r="F28" s="17">
        <f>SUM(F5:F27)</f>
        <v>0</v>
      </c>
      <c r="G28" s="17">
        <f>SUM(G5:G27)</f>
        <v>0</v>
      </c>
      <c r="H28" s="14"/>
      <c r="I28" s="14"/>
      <c r="J28" s="17">
        <f>SUM(J5:J27)</f>
        <v>0</v>
      </c>
      <c r="K28" s="17">
        <f>SUM(K5:K27)</f>
        <v>0</v>
      </c>
    </row>
    <row r="31" spans="1:11" ht="18" x14ac:dyDescent="0.35">
      <c r="A31" s="102" t="s">
        <v>41</v>
      </c>
      <c r="B31" s="93"/>
      <c r="C31" s="93"/>
      <c r="D31" s="93"/>
      <c r="E31" s="93"/>
      <c r="F31" s="93"/>
      <c r="G31" s="93"/>
      <c r="H31" s="93"/>
      <c r="I31" s="93"/>
      <c r="J31" s="93"/>
    </row>
    <row r="32" spans="1:11" x14ac:dyDescent="0.3">
      <c r="B32" s="10" t="s">
        <v>42</v>
      </c>
      <c r="C32" s="11">
        <f>SUM(Saannot!Y19:Y44)</f>
        <v>0</v>
      </c>
      <c r="E32" s="10" t="s">
        <v>43</v>
      </c>
      <c r="F32" s="12">
        <f>SUMIF($B$5:$B$27,"kaikki",$K$5:$K$27)</f>
        <v>0</v>
      </c>
    </row>
    <row r="33" spans="1:7" ht="28.8" x14ac:dyDescent="0.3">
      <c r="A33" s="14" t="s">
        <v>10</v>
      </c>
      <c r="B33" s="14" t="s">
        <v>44</v>
      </c>
      <c r="C33" s="14" t="s">
        <v>45</v>
      </c>
      <c r="D33" s="14" t="s">
        <v>46</v>
      </c>
      <c r="E33" s="14" t="s">
        <v>47</v>
      </c>
      <c r="F33" s="14" t="s">
        <v>48</v>
      </c>
      <c r="G33" s="14" t="s">
        <v>49</v>
      </c>
    </row>
    <row r="34" spans="1:7" ht="28.8" x14ac:dyDescent="0.3">
      <c r="A34" s="18" t="str">
        <f>Saannot!A19</f>
        <v>Rustoluut (lantio, kylkiluu, rintalasta, lapaluu, ranka ja kaula)</v>
      </c>
      <c r="B34" s="19">
        <f>IFERROR(Saannot!Y19,0)</f>
        <v>0</v>
      </c>
      <c r="C34" s="20">
        <f t="shared" ref="C34:C57" si="4">IF($C$32=0,0,B34/$C$32)</f>
        <v>0</v>
      </c>
      <c r="D34" s="16">
        <f t="shared" ref="D34:D57" si="5">SUMIF($B$5:$B$27,A34,$K$5:$K$27)</f>
        <v>0</v>
      </c>
      <c r="E34" s="16">
        <f t="shared" ref="E34:E57" si="6">$F$32*C34</f>
        <v>0</v>
      </c>
      <c r="F34" s="16">
        <f t="shared" ref="F34:F57" si="7">D34+E34</f>
        <v>0</v>
      </c>
      <c r="G34" s="19">
        <f t="shared" ref="G34:G57" si="8">IF(B34=0,0,F34/B34)</f>
        <v>0</v>
      </c>
    </row>
    <row r="35" spans="1:7" x14ac:dyDescent="0.3">
      <c r="A35" s="18" t="str">
        <f>Saannot!A20</f>
        <v>Putkiluut</v>
      </c>
      <c r="B35" s="19">
        <f>IFERROR(Saannot!Y20,0)</f>
        <v>0</v>
      </c>
      <c r="C35" s="20">
        <f t="shared" si="4"/>
        <v>0</v>
      </c>
      <c r="D35" s="16">
        <f t="shared" si="5"/>
        <v>0</v>
      </c>
      <c r="E35" s="16">
        <f t="shared" si="6"/>
        <v>0</v>
      </c>
      <c r="F35" s="16">
        <f t="shared" si="7"/>
        <v>0</v>
      </c>
      <c r="G35" s="19">
        <f t="shared" si="8"/>
        <v>0</v>
      </c>
    </row>
    <row r="36" spans="1:7" x14ac:dyDescent="0.3">
      <c r="A36" s="18" t="str">
        <f>Saannot!A21</f>
        <v>Potkanpäät</v>
      </c>
      <c r="B36" s="19">
        <f>IFERROR(Saannot!Y21,0)</f>
        <v>0</v>
      </c>
      <c r="C36" s="20">
        <f t="shared" si="4"/>
        <v>0</v>
      </c>
      <c r="D36" s="16">
        <f t="shared" si="5"/>
        <v>0</v>
      </c>
      <c r="E36" s="16">
        <f t="shared" si="6"/>
        <v>0</v>
      </c>
      <c r="F36" s="16">
        <f t="shared" si="7"/>
        <v>0</v>
      </c>
      <c r="G36" s="19">
        <f t="shared" si="8"/>
        <v>0</v>
      </c>
    </row>
    <row r="37" spans="1:7" x14ac:dyDescent="0.3">
      <c r="A37" s="18" t="str">
        <f>Saannot!A22</f>
        <v>Niskajänne</v>
      </c>
      <c r="B37" s="19">
        <f>IFERROR(Saannot!Y22,0)</f>
        <v>0</v>
      </c>
      <c r="C37" s="20">
        <f t="shared" si="4"/>
        <v>0</v>
      </c>
      <c r="D37" s="16">
        <f t="shared" si="5"/>
        <v>0</v>
      </c>
      <c r="E37" s="16">
        <f t="shared" si="6"/>
        <v>0</v>
      </c>
      <c r="F37" s="16">
        <f t="shared" si="7"/>
        <v>0</v>
      </c>
      <c r="G37" s="19">
        <f t="shared" si="8"/>
        <v>0</v>
      </c>
    </row>
    <row r="38" spans="1:7" x14ac:dyDescent="0.3">
      <c r="A38" s="18" t="str">
        <f>Saannot!A23</f>
        <v>Jännetupit</v>
      </c>
      <c r="B38" s="19">
        <f>IFERROR(Saannot!Y23,0)</f>
        <v>0</v>
      </c>
      <c r="C38" s="20">
        <f t="shared" si="4"/>
        <v>0</v>
      </c>
      <c r="D38" s="16">
        <f t="shared" si="5"/>
        <v>0</v>
      </c>
      <c r="E38" s="16">
        <f t="shared" si="6"/>
        <v>0</v>
      </c>
      <c r="F38" s="16">
        <f t="shared" si="7"/>
        <v>0</v>
      </c>
      <c r="G38" s="19">
        <f t="shared" si="8"/>
        <v>0</v>
      </c>
    </row>
    <row r="39" spans="1:7" x14ac:dyDescent="0.3">
      <c r="A39" s="18" t="str">
        <f>Saannot!A24</f>
        <v>Rasvat</v>
      </c>
      <c r="B39" s="19">
        <f>IFERROR(Saannot!Y24,0)</f>
        <v>0</v>
      </c>
      <c r="C39" s="20">
        <f t="shared" si="4"/>
        <v>0</v>
      </c>
      <c r="D39" s="16">
        <f t="shared" si="5"/>
        <v>0</v>
      </c>
      <c r="E39" s="16">
        <f t="shared" si="6"/>
        <v>0</v>
      </c>
      <c r="F39" s="16">
        <f t="shared" si="7"/>
        <v>0</v>
      </c>
      <c r="G39" s="19">
        <f t="shared" si="8"/>
        <v>0</v>
      </c>
    </row>
    <row r="40" spans="1:7" x14ac:dyDescent="0.3">
      <c r="A40" s="18" t="str">
        <f>Saannot!A25</f>
        <v>Kalvot</v>
      </c>
      <c r="B40" s="19">
        <f>IFERROR(Saannot!Y25,0)</f>
        <v>0</v>
      </c>
      <c r="C40" s="20">
        <f t="shared" si="4"/>
        <v>0</v>
      </c>
      <c r="D40" s="16">
        <f t="shared" si="5"/>
        <v>0</v>
      </c>
      <c r="E40" s="16">
        <f t="shared" si="6"/>
        <v>0</v>
      </c>
      <c r="F40" s="16">
        <f t="shared" si="7"/>
        <v>0</v>
      </c>
      <c r="G40" s="19">
        <f t="shared" si="8"/>
        <v>0</v>
      </c>
    </row>
    <row r="41" spans="1:7" x14ac:dyDescent="0.3">
      <c r="A41" s="18" t="str">
        <f>Saannot!A26</f>
        <v>Kaulankärki</v>
      </c>
      <c r="B41" s="19">
        <f>IFERROR(Saannot!Y26,0)</f>
        <v>0</v>
      </c>
      <c r="C41" s="20">
        <f t="shared" si="4"/>
        <v>0</v>
      </c>
      <c r="D41" s="16">
        <f t="shared" si="5"/>
        <v>0</v>
      </c>
      <c r="E41" s="16">
        <f t="shared" si="6"/>
        <v>0</v>
      </c>
      <c r="F41" s="16">
        <f t="shared" si="7"/>
        <v>0</v>
      </c>
      <c r="G41" s="19">
        <f t="shared" si="8"/>
        <v>0</v>
      </c>
    </row>
    <row r="42" spans="1:7" x14ac:dyDescent="0.3">
      <c r="A42" s="18" t="str">
        <f>Saannot!A27</f>
        <v>Osa 1.</v>
      </c>
      <c r="B42" s="19">
        <f>IFERROR(Saannot!Y27,0)</f>
        <v>0</v>
      </c>
      <c r="C42" s="20">
        <f t="shared" si="4"/>
        <v>0</v>
      </c>
      <c r="D42" s="16">
        <f t="shared" si="5"/>
        <v>0</v>
      </c>
      <c r="E42" s="16">
        <f t="shared" si="6"/>
        <v>0</v>
      </c>
      <c r="F42" s="16">
        <f t="shared" si="7"/>
        <v>0</v>
      </c>
      <c r="G42" s="19">
        <f t="shared" si="8"/>
        <v>0</v>
      </c>
    </row>
    <row r="43" spans="1:7" x14ac:dyDescent="0.3">
      <c r="A43" s="18" t="str">
        <f>Saannot!A28</f>
        <v>Osa 2.</v>
      </c>
      <c r="B43" s="19">
        <f>IFERROR(Saannot!Y28,0)</f>
        <v>0</v>
      </c>
      <c r="C43" s="20">
        <f t="shared" si="4"/>
        <v>0</v>
      </c>
      <c r="D43" s="16">
        <f t="shared" si="5"/>
        <v>0</v>
      </c>
      <c r="E43" s="16">
        <f t="shared" si="6"/>
        <v>0</v>
      </c>
      <c r="F43" s="16">
        <f t="shared" si="7"/>
        <v>0</v>
      </c>
      <c r="G43" s="19">
        <f t="shared" si="8"/>
        <v>0</v>
      </c>
    </row>
    <row r="44" spans="1:7" x14ac:dyDescent="0.3">
      <c r="A44" s="18" t="str">
        <f>Saannot!A29</f>
        <v>Osa 3.</v>
      </c>
      <c r="B44" s="19">
        <f>IFERROR(Saannot!Y29,0)</f>
        <v>0</v>
      </c>
      <c r="C44" s="20">
        <f t="shared" si="4"/>
        <v>0</v>
      </c>
      <c r="D44" s="16">
        <f t="shared" si="5"/>
        <v>0</v>
      </c>
      <c r="E44" s="16">
        <f t="shared" si="6"/>
        <v>0</v>
      </c>
      <c r="F44" s="16">
        <f t="shared" si="7"/>
        <v>0</v>
      </c>
      <c r="G44" s="19">
        <f t="shared" si="8"/>
        <v>0</v>
      </c>
    </row>
    <row r="45" spans="1:7" x14ac:dyDescent="0.3">
      <c r="A45" s="18" t="str">
        <f>Saannot!A30</f>
        <v xml:space="preserve">Lajitelma 1. </v>
      </c>
      <c r="B45" s="19">
        <f>IFERROR(Saannot!Y30,0)</f>
        <v>0</v>
      </c>
      <c r="C45" s="20">
        <f t="shared" si="4"/>
        <v>0</v>
      </c>
      <c r="D45" s="16">
        <f t="shared" si="5"/>
        <v>0</v>
      </c>
      <c r="E45" s="16">
        <f t="shared" si="6"/>
        <v>0</v>
      </c>
      <c r="F45" s="16">
        <f t="shared" si="7"/>
        <v>0</v>
      </c>
      <c r="G45" s="19">
        <f t="shared" si="8"/>
        <v>0</v>
      </c>
    </row>
    <row r="46" spans="1:7" x14ac:dyDescent="0.3">
      <c r="A46" s="18" t="str">
        <f>Saannot!A31</f>
        <v xml:space="preserve">Lajitelma 2. </v>
      </c>
      <c r="B46" s="19">
        <f>IFERROR(Saannot!Y31,0)</f>
        <v>0</v>
      </c>
      <c r="C46" s="20">
        <f t="shared" si="4"/>
        <v>0</v>
      </c>
      <c r="D46" s="16">
        <f t="shared" si="5"/>
        <v>0</v>
      </c>
      <c r="E46" s="16">
        <f t="shared" si="6"/>
        <v>0</v>
      </c>
      <c r="F46" s="16">
        <f t="shared" si="7"/>
        <v>0</v>
      </c>
      <c r="G46" s="19">
        <f t="shared" si="8"/>
        <v>0</v>
      </c>
    </row>
    <row r="47" spans="1:7" x14ac:dyDescent="0.3">
      <c r="A47" s="18" t="str">
        <f>Saannot!A32</f>
        <v xml:space="preserve">Lajitelma 3. </v>
      </c>
      <c r="B47" s="19">
        <f>IFERROR(Saannot!Y32,0)</f>
        <v>0</v>
      </c>
      <c r="C47" s="20">
        <f t="shared" si="4"/>
        <v>0</v>
      </c>
      <c r="D47" s="16">
        <f t="shared" si="5"/>
        <v>0</v>
      </c>
      <c r="E47" s="16">
        <f t="shared" si="6"/>
        <v>0</v>
      </c>
      <c r="F47" s="16">
        <f t="shared" si="7"/>
        <v>0</v>
      </c>
      <c r="G47" s="19">
        <f t="shared" si="8"/>
        <v>0</v>
      </c>
    </row>
    <row r="48" spans="1:7" x14ac:dyDescent="0.3">
      <c r="A48" s="18">
        <f>Saannot!A33</f>
        <v>0</v>
      </c>
      <c r="B48" s="19">
        <f>IFERROR(Saannot!Y33,0)</f>
        <v>0</v>
      </c>
      <c r="C48" s="20">
        <f t="shared" si="4"/>
        <v>0</v>
      </c>
      <c r="D48" s="16">
        <f t="shared" si="5"/>
        <v>0</v>
      </c>
      <c r="E48" s="16">
        <f t="shared" si="6"/>
        <v>0</v>
      </c>
      <c r="F48" s="16">
        <f t="shared" si="7"/>
        <v>0</v>
      </c>
      <c r="G48" s="19">
        <f t="shared" si="8"/>
        <v>0</v>
      </c>
    </row>
    <row r="49" spans="1:7" x14ac:dyDescent="0.3">
      <c r="A49" s="18">
        <f>Saannot!A34</f>
        <v>0</v>
      </c>
      <c r="B49" s="19">
        <f>IFERROR(Saannot!Y34,0)</f>
        <v>0</v>
      </c>
      <c r="C49" s="20">
        <f t="shared" si="4"/>
        <v>0</v>
      </c>
      <c r="D49" s="16">
        <f t="shared" si="5"/>
        <v>0</v>
      </c>
      <c r="E49" s="16">
        <f t="shared" si="6"/>
        <v>0</v>
      </c>
      <c r="F49" s="16">
        <f t="shared" si="7"/>
        <v>0</v>
      </c>
      <c r="G49" s="19">
        <f t="shared" si="8"/>
        <v>0</v>
      </c>
    </row>
    <row r="50" spans="1:7" x14ac:dyDescent="0.3">
      <c r="A50" s="18">
        <f>Saannot!A35</f>
        <v>0</v>
      </c>
      <c r="B50" s="19">
        <f>IFERROR(Saannot!Y35,0)</f>
        <v>0</v>
      </c>
      <c r="C50" s="20">
        <f t="shared" si="4"/>
        <v>0</v>
      </c>
      <c r="D50" s="16">
        <f t="shared" si="5"/>
        <v>0</v>
      </c>
      <c r="E50" s="16">
        <f t="shared" si="6"/>
        <v>0</v>
      </c>
      <c r="F50" s="16">
        <f t="shared" si="7"/>
        <v>0</v>
      </c>
      <c r="G50" s="19">
        <f t="shared" si="8"/>
        <v>0</v>
      </c>
    </row>
    <row r="51" spans="1:7" x14ac:dyDescent="0.3">
      <c r="A51" s="18">
        <f>Saannot!A36</f>
        <v>0</v>
      </c>
      <c r="B51" s="19">
        <f>IFERROR(Saannot!Y36,0)</f>
        <v>0</v>
      </c>
      <c r="C51" s="20">
        <f t="shared" si="4"/>
        <v>0</v>
      </c>
      <c r="D51" s="16">
        <f t="shared" si="5"/>
        <v>0</v>
      </c>
      <c r="E51" s="16">
        <f t="shared" si="6"/>
        <v>0</v>
      </c>
      <c r="F51" s="16">
        <f t="shared" si="7"/>
        <v>0</v>
      </c>
      <c r="G51" s="19">
        <f t="shared" si="8"/>
        <v>0</v>
      </c>
    </row>
    <row r="52" spans="1:7" x14ac:dyDescent="0.3">
      <c r="A52" s="18">
        <f>Saannot!A37</f>
        <v>0</v>
      </c>
      <c r="B52" s="19">
        <f>IFERROR(Saannot!Y37,0)</f>
        <v>0</v>
      </c>
      <c r="C52" s="20">
        <f t="shared" si="4"/>
        <v>0</v>
      </c>
      <c r="D52" s="16">
        <f t="shared" si="5"/>
        <v>0</v>
      </c>
      <c r="E52" s="16">
        <f t="shared" si="6"/>
        <v>0</v>
      </c>
      <c r="F52" s="16">
        <f t="shared" si="7"/>
        <v>0</v>
      </c>
      <c r="G52" s="19">
        <f t="shared" si="8"/>
        <v>0</v>
      </c>
    </row>
    <row r="53" spans="1:7" x14ac:dyDescent="0.3">
      <c r="A53" s="18">
        <f>Saannot!A38</f>
        <v>0</v>
      </c>
      <c r="B53" s="19">
        <f>IFERROR(Saannot!Y38,0)</f>
        <v>0</v>
      </c>
      <c r="C53" s="20">
        <f t="shared" si="4"/>
        <v>0</v>
      </c>
      <c r="D53" s="16">
        <f t="shared" si="5"/>
        <v>0</v>
      </c>
      <c r="E53" s="16">
        <f t="shared" si="6"/>
        <v>0</v>
      </c>
      <c r="F53" s="16">
        <f t="shared" si="7"/>
        <v>0</v>
      </c>
      <c r="G53" s="19">
        <f t="shared" si="8"/>
        <v>0</v>
      </c>
    </row>
    <row r="54" spans="1:7" x14ac:dyDescent="0.3">
      <c r="A54" s="18">
        <f>Saannot!A39</f>
        <v>0</v>
      </c>
      <c r="B54" s="19">
        <f>IFERROR(Saannot!Y39,0)</f>
        <v>0</v>
      </c>
      <c r="C54" s="20">
        <f t="shared" si="4"/>
        <v>0</v>
      </c>
      <c r="D54" s="16">
        <f t="shared" si="5"/>
        <v>0</v>
      </c>
      <c r="E54" s="16">
        <f t="shared" si="6"/>
        <v>0</v>
      </c>
      <c r="F54" s="16">
        <f t="shared" si="7"/>
        <v>0</v>
      </c>
      <c r="G54" s="19">
        <f t="shared" si="8"/>
        <v>0</v>
      </c>
    </row>
    <row r="55" spans="1:7" x14ac:dyDescent="0.3">
      <c r="A55" s="18">
        <f>Saannot!A40</f>
        <v>0</v>
      </c>
      <c r="B55" s="19">
        <f>IFERROR(Saannot!Y40,0)</f>
        <v>0</v>
      </c>
      <c r="C55" s="20">
        <f t="shared" si="4"/>
        <v>0</v>
      </c>
      <c r="D55" s="16">
        <f t="shared" si="5"/>
        <v>0</v>
      </c>
      <c r="E55" s="16">
        <f t="shared" si="6"/>
        <v>0</v>
      </c>
      <c r="F55" s="16">
        <f t="shared" si="7"/>
        <v>0</v>
      </c>
      <c r="G55" s="19">
        <f t="shared" si="8"/>
        <v>0</v>
      </c>
    </row>
    <row r="56" spans="1:7" x14ac:dyDescent="0.3">
      <c r="A56" s="18">
        <f>Saannot!A41</f>
        <v>0</v>
      </c>
      <c r="B56" s="19">
        <f>IFERROR(Saannot!Y41,0)</f>
        <v>0</v>
      </c>
      <c r="C56" s="20">
        <f t="shared" si="4"/>
        <v>0</v>
      </c>
      <c r="D56" s="16">
        <f t="shared" si="5"/>
        <v>0</v>
      </c>
      <c r="E56" s="16">
        <f t="shared" si="6"/>
        <v>0</v>
      </c>
      <c r="F56" s="16">
        <f t="shared" si="7"/>
        <v>0</v>
      </c>
      <c r="G56" s="19">
        <f t="shared" si="8"/>
        <v>0</v>
      </c>
    </row>
    <row r="57" spans="1:7" ht="15" customHeight="1" x14ac:dyDescent="0.3">
      <c r="A57" s="18">
        <f>Saannot!A42</f>
        <v>0</v>
      </c>
      <c r="B57" s="19">
        <f>IFERROR(Saannot!Y42,0)</f>
        <v>0</v>
      </c>
      <c r="C57" s="20">
        <f t="shared" si="4"/>
        <v>0</v>
      </c>
      <c r="D57" s="16">
        <f t="shared" si="5"/>
        <v>0</v>
      </c>
      <c r="E57" s="16">
        <f t="shared" si="6"/>
        <v>0</v>
      </c>
      <c r="F57" s="16">
        <f t="shared" si="7"/>
        <v>0</v>
      </c>
      <c r="G57" s="19">
        <f t="shared" si="8"/>
        <v>0</v>
      </c>
    </row>
    <row r="58" spans="1:7" x14ac:dyDescent="0.3">
      <c r="A58" s="45" t="s">
        <v>9</v>
      </c>
      <c r="B58" s="46">
        <f>SUM(B34:B57)</f>
        <v>0</v>
      </c>
      <c r="C58" s="41">
        <f t="shared" ref="C58:F58" si="9">SUM(C34:C57)</f>
        <v>0</v>
      </c>
      <c r="D58" s="46">
        <f t="shared" si="9"/>
        <v>0</v>
      </c>
      <c r="E58" s="46">
        <f t="shared" si="9"/>
        <v>0</v>
      </c>
      <c r="F58" s="46">
        <f t="shared" si="9"/>
        <v>0</v>
      </c>
      <c r="G58" s="46" t="e">
        <f>F58/B58</f>
        <v>#DIV/0!</v>
      </c>
    </row>
  </sheetData>
  <sheetProtection algorithmName="SHA-512" hashValue="+KcSZavv2eY6rgppw6ETG8Nwh5qjrV1zHE709cNyYiDzVkGzb8xWKsWu8cKOVbJLX0gdtXCmX1flqd3zWHgqMg==" saltValue="GrFOc0BYG59xP46RTqRzGg==" spinCount="100000" sheet="1" objects="1" scenarios="1"/>
  <mergeCells count="3">
    <mergeCell ref="A1:J1"/>
    <mergeCell ref="A2:J2"/>
    <mergeCell ref="A31:J31"/>
  </mergeCells>
  <dataValidations count="2">
    <dataValidation type="whole" operator="greaterThanOrEqual" allowBlank="1" errorTitle="Virheellinen käyttöikä" error="Käyttöiän tulee olla vähintään 1." sqref="H5:H27" xr:uid="{20BD3B3D-2530-49E4-A281-0F5E7F1C9D74}">
      <formula1>1</formula1>
    </dataValidation>
    <dataValidation type="list" allowBlank="1" errorTitle="Virheellinen kohdistus" error="Valitse pudotusvalikosta." sqref="B5:B27" xr:uid="{1A035CAA-8808-45F4-B248-CB8626D671C4}">
      <formula1>$A$34:$A$57</formula1>
    </dataValidation>
  </dataValidations>
  <pageMargins left="0.75" right="0.75" top="1" bottom="1" header="0.5" footer="0.5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884E4-7ABF-4C8F-9B69-0F34A1DFD3F8}">
  <sheetPr>
    <tabColor theme="6"/>
  </sheetPr>
  <dimension ref="A1:J38"/>
  <sheetViews>
    <sheetView zoomScaleNormal="100" workbookViewId="0">
      <selection activeCell="B16" sqref="B16"/>
    </sheetView>
  </sheetViews>
  <sheetFormatPr defaultRowHeight="14.4" x14ac:dyDescent="0.3"/>
  <cols>
    <col min="1" max="1" width="18.6640625" customWidth="1"/>
    <col min="2" max="2" width="21.5546875" style="35" customWidth="1"/>
    <col min="3" max="3" width="23.109375" style="35" customWidth="1"/>
    <col min="4" max="4" width="21.21875" customWidth="1"/>
    <col min="5" max="5" width="25.109375" customWidth="1"/>
  </cols>
  <sheetData>
    <row r="1" spans="1:10" x14ac:dyDescent="0.3">
      <c r="A1" s="89" t="s">
        <v>164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1" x14ac:dyDescent="0.3">
      <c r="A2" s="28"/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3">
      <c r="A3" t="s">
        <v>139</v>
      </c>
    </row>
    <row r="4" spans="1:10" x14ac:dyDescent="0.3">
      <c r="A4" t="s">
        <v>143</v>
      </c>
    </row>
    <row r="5" spans="1:10" x14ac:dyDescent="0.3">
      <c r="A5" t="s">
        <v>127</v>
      </c>
    </row>
    <row r="7" spans="1:10" x14ac:dyDescent="0.3">
      <c r="A7" s="4" t="s">
        <v>114</v>
      </c>
      <c r="B7" s="60">
        <v>0</v>
      </c>
    </row>
    <row r="8" spans="1:10" x14ac:dyDescent="0.3">
      <c r="A8" s="4" t="s">
        <v>117</v>
      </c>
      <c r="B8" s="36">
        <f>B7/60</f>
        <v>0</v>
      </c>
    </row>
    <row r="9" spans="1:10" x14ac:dyDescent="0.3">
      <c r="A9" s="4" t="s">
        <v>141</v>
      </c>
      <c r="B9" s="22">
        <f>Saannot!D15</f>
        <v>0</v>
      </c>
    </row>
    <row r="12" spans="1:10" ht="28.8" x14ac:dyDescent="0.3">
      <c r="A12" s="2" t="s">
        <v>113</v>
      </c>
      <c r="B12" s="39" t="s">
        <v>142</v>
      </c>
      <c r="C12" s="39" t="s">
        <v>138</v>
      </c>
      <c r="D12" s="40" t="s">
        <v>115</v>
      </c>
      <c r="E12" s="2" t="s">
        <v>116</v>
      </c>
    </row>
    <row r="13" spans="1:10" ht="57.6" x14ac:dyDescent="0.3">
      <c r="A13" s="18" t="str">
        <f>'Menot (ER)'!A34</f>
        <v>Rustoluut (lantio, kylkiluu, rintalasta, lapaluu, ranka ja kaula)</v>
      </c>
      <c r="B13" s="61"/>
      <c r="C13" s="19" t="str">
        <f>IF(B13&gt;0,"EI","Kyllä")</f>
        <v>Kyllä</v>
      </c>
      <c r="D13" s="19">
        <f>IF(C13="Kyllä",0,$B$8)</f>
        <v>0</v>
      </c>
      <c r="E13" s="22">
        <f>(B13*$B$9)*D13</f>
        <v>0</v>
      </c>
    </row>
    <row r="14" spans="1:10" x14ac:dyDescent="0.3">
      <c r="A14" s="18" t="str">
        <f>'Menot (ER)'!A35</f>
        <v>Putkiluut</v>
      </c>
      <c r="B14" s="61"/>
      <c r="C14" s="19" t="str">
        <f t="shared" ref="C14:C36" si="0">IF(B14&gt;0,"EI","Kyllä")</f>
        <v>Kyllä</v>
      </c>
      <c r="D14" s="19">
        <f t="shared" ref="D14:D36" si="1">IF(C14="Kyllä",0,$B$8)</f>
        <v>0</v>
      </c>
      <c r="E14" s="22">
        <f t="shared" ref="E14:E36" si="2">(B14*$B$9)*D14</f>
        <v>0</v>
      </c>
    </row>
    <row r="15" spans="1:10" x14ac:dyDescent="0.3">
      <c r="A15" s="18" t="str">
        <f>'Menot (ER)'!A36</f>
        <v>Potkanpäät</v>
      </c>
      <c r="B15" s="61"/>
      <c r="C15" s="19" t="str">
        <f t="shared" si="0"/>
        <v>Kyllä</v>
      </c>
      <c r="D15" s="19">
        <f t="shared" si="1"/>
        <v>0</v>
      </c>
      <c r="E15" s="22">
        <f t="shared" si="2"/>
        <v>0</v>
      </c>
    </row>
    <row r="16" spans="1:10" x14ac:dyDescent="0.3">
      <c r="A16" s="18" t="str">
        <f>'Menot (ER)'!A37</f>
        <v>Niskajänne</v>
      </c>
      <c r="B16" s="61"/>
      <c r="C16" s="19" t="str">
        <f t="shared" si="0"/>
        <v>Kyllä</v>
      </c>
      <c r="D16" s="19">
        <f t="shared" si="1"/>
        <v>0</v>
      </c>
      <c r="E16" s="22">
        <f t="shared" si="2"/>
        <v>0</v>
      </c>
    </row>
    <row r="17" spans="1:5" x14ac:dyDescent="0.3">
      <c r="A17" s="18" t="str">
        <f>'Menot (ER)'!A38</f>
        <v>Jännetupit</v>
      </c>
      <c r="B17" s="61"/>
      <c r="C17" s="19" t="str">
        <f t="shared" si="0"/>
        <v>Kyllä</v>
      </c>
      <c r="D17" s="19">
        <f t="shared" si="1"/>
        <v>0</v>
      </c>
      <c r="E17" s="22">
        <f t="shared" si="2"/>
        <v>0</v>
      </c>
    </row>
    <row r="18" spans="1:5" x14ac:dyDescent="0.3">
      <c r="A18" s="18" t="str">
        <f>'Menot (ER)'!A39</f>
        <v>Rasvat</v>
      </c>
      <c r="B18" s="61"/>
      <c r="C18" s="19" t="str">
        <f t="shared" si="0"/>
        <v>Kyllä</v>
      </c>
      <c r="D18" s="19">
        <f t="shared" si="1"/>
        <v>0</v>
      </c>
      <c r="E18" s="22">
        <f t="shared" si="2"/>
        <v>0</v>
      </c>
    </row>
    <row r="19" spans="1:5" x14ac:dyDescent="0.3">
      <c r="A19" s="18" t="str">
        <f>'Menot (ER)'!A40</f>
        <v>Kalvot</v>
      </c>
      <c r="B19" s="61"/>
      <c r="C19" s="19" t="str">
        <f t="shared" si="0"/>
        <v>Kyllä</v>
      </c>
      <c r="D19" s="19">
        <f t="shared" si="1"/>
        <v>0</v>
      </c>
      <c r="E19" s="22">
        <f t="shared" si="2"/>
        <v>0</v>
      </c>
    </row>
    <row r="20" spans="1:5" x14ac:dyDescent="0.3">
      <c r="A20" s="18" t="str">
        <f>'Menot (ER)'!A41</f>
        <v>Kaulankärki</v>
      </c>
      <c r="B20" s="61"/>
      <c r="C20" s="19" t="str">
        <f t="shared" si="0"/>
        <v>Kyllä</v>
      </c>
      <c r="D20" s="19">
        <f t="shared" si="1"/>
        <v>0</v>
      </c>
      <c r="E20" s="22">
        <f t="shared" si="2"/>
        <v>0</v>
      </c>
    </row>
    <row r="21" spans="1:5" x14ac:dyDescent="0.3">
      <c r="A21" s="18" t="str">
        <f>'Menot (ER)'!A42</f>
        <v>Osa 1.</v>
      </c>
      <c r="B21" s="61"/>
      <c r="C21" s="19" t="str">
        <f t="shared" si="0"/>
        <v>Kyllä</v>
      </c>
      <c r="D21" s="19">
        <f t="shared" si="1"/>
        <v>0</v>
      </c>
      <c r="E21" s="22">
        <f t="shared" si="2"/>
        <v>0</v>
      </c>
    </row>
    <row r="22" spans="1:5" x14ac:dyDescent="0.3">
      <c r="A22" s="18" t="str">
        <f>'Menot (ER)'!A43</f>
        <v>Osa 2.</v>
      </c>
      <c r="B22" s="61"/>
      <c r="C22" s="19" t="str">
        <f t="shared" si="0"/>
        <v>Kyllä</v>
      </c>
      <c r="D22" s="19">
        <f t="shared" si="1"/>
        <v>0</v>
      </c>
      <c r="E22" s="22">
        <f t="shared" si="2"/>
        <v>0</v>
      </c>
    </row>
    <row r="23" spans="1:5" x14ac:dyDescent="0.3">
      <c r="A23" s="18" t="str">
        <f>'Menot (ER)'!A44</f>
        <v>Osa 3.</v>
      </c>
      <c r="B23" s="61"/>
      <c r="C23" s="19" t="str">
        <f t="shared" si="0"/>
        <v>Kyllä</v>
      </c>
      <c r="D23" s="19">
        <f t="shared" si="1"/>
        <v>0</v>
      </c>
      <c r="E23" s="22">
        <f t="shared" si="2"/>
        <v>0</v>
      </c>
    </row>
    <row r="24" spans="1:5" x14ac:dyDescent="0.3">
      <c r="A24" s="18" t="str">
        <f>'Menot (ER)'!A45</f>
        <v xml:space="preserve">Lajitelma 1. </v>
      </c>
      <c r="B24" s="61"/>
      <c r="C24" s="19" t="str">
        <f t="shared" si="0"/>
        <v>Kyllä</v>
      </c>
      <c r="D24" s="19">
        <f t="shared" si="1"/>
        <v>0</v>
      </c>
      <c r="E24" s="22">
        <f t="shared" si="2"/>
        <v>0</v>
      </c>
    </row>
    <row r="25" spans="1:5" x14ac:dyDescent="0.3">
      <c r="A25" s="18" t="str">
        <f>'Menot (ER)'!A46</f>
        <v xml:space="preserve">Lajitelma 2. </v>
      </c>
      <c r="B25" s="61"/>
      <c r="C25" s="19" t="str">
        <f>IF(B25&gt;0,"EI","Kyllä")</f>
        <v>Kyllä</v>
      </c>
      <c r="D25" s="19">
        <f t="shared" si="1"/>
        <v>0</v>
      </c>
      <c r="E25" s="22">
        <f t="shared" si="2"/>
        <v>0</v>
      </c>
    </row>
    <row r="26" spans="1:5" x14ac:dyDescent="0.3">
      <c r="A26" s="18" t="str">
        <f>'Menot (ER)'!A47</f>
        <v xml:space="preserve">Lajitelma 3. </v>
      </c>
      <c r="B26" s="61"/>
      <c r="C26" s="19" t="str">
        <f t="shared" si="0"/>
        <v>Kyllä</v>
      </c>
      <c r="D26" s="19">
        <f t="shared" si="1"/>
        <v>0</v>
      </c>
      <c r="E26" s="22">
        <f t="shared" si="2"/>
        <v>0</v>
      </c>
    </row>
    <row r="27" spans="1:5" x14ac:dyDescent="0.3">
      <c r="A27" s="18">
        <f>'Menot (ER)'!A48</f>
        <v>0</v>
      </c>
      <c r="B27" s="61"/>
      <c r="C27" s="19" t="str">
        <f t="shared" si="0"/>
        <v>Kyllä</v>
      </c>
      <c r="D27" s="19">
        <f t="shared" si="1"/>
        <v>0</v>
      </c>
      <c r="E27" s="22">
        <f t="shared" si="2"/>
        <v>0</v>
      </c>
    </row>
    <row r="28" spans="1:5" x14ac:dyDescent="0.3">
      <c r="A28" s="18">
        <f>'Menot (ER)'!A49</f>
        <v>0</v>
      </c>
      <c r="B28" s="61"/>
      <c r="C28" s="19" t="str">
        <f t="shared" si="0"/>
        <v>Kyllä</v>
      </c>
      <c r="D28" s="19">
        <f t="shared" si="1"/>
        <v>0</v>
      </c>
      <c r="E28" s="22">
        <f t="shared" si="2"/>
        <v>0</v>
      </c>
    </row>
    <row r="29" spans="1:5" x14ac:dyDescent="0.3">
      <c r="A29" s="18">
        <f>'Menot (ER)'!A50</f>
        <v>0</v>
      </c>
      <c r="B29" s="61"/>
      <c r="C29" s="19" t="str">
        <f t="shared" si="0"/>
        <v>Kyllä</v>
      </c>
      <c r="D29" s="19">
        <f t="shared" si="1"/>
        <v>0</v>
      </c>
      <c r="E29" s="22">
        <f t="shared" si="2"/>
        <v>0</v>
      </c>
    </row>
    <row r="30" spans="1:5" x14ac:dyDescent="0.3">
      <c r="A30" s="18">
        <f>'Menot (ER)'!A51</f>
        <v>0</v>
      </c>
      <c r="B30" s="61"/>
      <c r="C30" s="19" t="str">
        <f t="shared" si="0"/>
        <v>Kyllä</v>
      </c>
      <c r="D30" s="19">
        <f t="shared" si="1"/>
        <v>0</v>
      </c>
      <c r="E30" s="22">
        <f t="shared" si="2"/>
        <v>0</v>
      </c>
    </row>
    <row r="31" spans="1:5" x14ac:dyDescent="0.3">
      <c r="A31" s="18">
        <f>'Menot (ER)'!A52</f>
        <v>0</v>
      </c>
      <c r="B31" s="61"/>
      <c r="C31" s="19" t="str">
        <f t="shared" si="0"/>
        <v>Kyllä</v>
      </c>
      <c r="D31" s="19">
        <f t="shared" si="1"/>
        <v>0</v>
      </c>
      <c r="E31" s="22">
        <f t="shared" si="2"/>
        <v>0</v>
      </c>
    </row>
    <row r="32" spans="1:5" x14ac:dyDescent="0.3">
      <c r="A32" s="18">
        <f>'Menot (ER)'!A53</f>
        <v>0</v>
      </c>
      <c r="B32" s="61"/>
      <c r="C32" s="19" t="str">
        <f t="shared" si="0"/>
        <v>Kyllä</v>
      </c>
      <c r="D32" s="19">
        <f t="shared" si="1"/>
        <v>0</v>
      </c>
      <c r="E32" s="22">
        <f t="shared" si="2"/>
        <v>0</v>
      </c>
    </row>
    <row r="33" spans="1:5" x14ac:dyDescent="0.3">
      <c r="A33" s="18">
        <f>'Menot (ER)'!A54</f>
        <v>0</v>
      </c>
      <c r="B33" s="61"/>
      <c r="C33" s="19" t="str">
        <f t="shared" si="0"/>
        <v>Kyllä</v>
      </c>
      <c r="D33" s="19">
        <f t="shared" si="1"/>
        <v>0</v>
      </c>
      <c r="E33" s="22">
        <f t="shared" si="2"/>
        <v>0</v>
      </c>
    </row>
    <row r="34" spans="1:5" x14ac:dyDescent="0.3">
      <c r="A34" s="18">
        <f>'Menot (ER)'!A55</f>
        <v>0</v>
      </c>
      <c r="B34" s="61"/>
      <c r="C34" s="19" t="str">
        <f t="shared" si="0"/>
        <v>Kyllä</v>
      </c>
      <c r="D34" s="19">
        <f t="shared" si="1"/>
        <v>0</v>
      </c>
      <c r="E34" s="22">
        <f t="shared" si="2"/>
        <v>0</v>
      </c>
    </row>
    <row r="35" spans="1:5" x14ac:dyDescent="0.3">
      <c r="A35" s="18">
        <f>'Menot (ER)'!A56</f>
        <v>0</v>
      </c>
      <c r="B35" s="61"/>
      <c r="C35" s="19" t="str">
        <f t="shared" si="0"/>
        <v>Kyllä</v>
      </c>
      <c r="D35" s="19">
        <f t="shared" si="1"/>
        <v>0</v>
      </c>
      <c r="E35" s="22">
        <f t="shared" si="2"/>
        <v>0</v>
      </c>
    </row>
    <row r="36" spans="1:5" x14ac:dyDescent="0.3">
      <c r="A36" s="18">
        <f>'Menot (ER)'!A57</f>
        <v>0</v>
      </c>
      <c r="B36" s="61"/>
      <c r="C36" s="19" t="str">
        <f t="shared" si="0"/>
        <v>Kyllä</v>
      </c>
      <c r="D36" s="19">
        <f t="shared" si="1"/>
        <v>0</v>
      </c>
      <c r="E36" s="22">
        <f t="shared" si="2"/>
        <v>0</v>
      </c>
    </row>
    <row r="37" spans="1:5" x14ac:dyDescent="0.3">
      <c r="A37" s="9"/>
      <c r="D37" s="37" t="s">
        <v>9</v>
      </c>
      <c r="E37" s="38">
        <f>SUM(E13:E36)</f>
        <v>0</v>
      </c>
    </row>
    <row r="38" spans="1:5" x14ac:dyDescent="0.3">
      <c r="A38" s="9"/>
      <c r="D38" s="34"/>
    </row>
  </sheetData>
  <sheetProtection algorithmName="SHA-512" hashValue="PugQ/vmVzdqjIzo+Idz8NtAzEgjt3RIfdGSDL8YIf006O2z2Oe6/onRQ3ns1vI6VLlREKKRTCVNVatpYodMDWQ==" saltValue="MW1WZAZD+urpaCdIcHc3Vg==" spinCount="100000" sheet="1" objects="1" scenarios="1"/>
  <mergeCells count="1">
    <mergeCell ref="A1:J1"/>
  </mergeCells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7A91-9C15-4D6C-B394-BF5A12093576}">
  <sheetPr>
    <tabColor theme="6"/>
  </sheetPr>
  <dimension ref="A1:N31"/>
  <sheetViews>
    <sheetView topLeftCell="D1" workbookViewId="0">
      <pane ySplit="4" topLeftCell="A5" activePane="bottomLeft" state="frozen"/>
      <selection activeCell="H50" sqref="H50"/>
      <selection pane="bottomLeft" activeCell="M10" sqref="M10"/>
    </sheetView>
  </sheetViews>
  <sheetFormatPr defaultRowHeight="14.4" x14ac:dyDescent="0.3"/>
  <cols>
    <col min="1" max="1" width="33" customWidth="1"/>
    <col min="2" max="2" width="21.109375" customWidth="1"/>
    <col min="3" max="3" width="16.33203125" customWidth="1"/>
    <col min="4" max="4" width="23" customWidth="1"/>
    <col min="5" max="5" width="17.44140625" customWidth="1"/>
    <col min="6" max="6" width="15.109375" customWidth="1"/>
    <col min="7" max="7" width="21" customWidth="1"/>
    <col min="8" max="8" width="17" customWidth="1"/>
    <col min="9" max="9" width="23.21875" customWidth="1"/>
    <col min="10" max="10" width="21.44140625" customWidth="1"/>
    <col min="11" max="12" width="19" customWidth="1"/>
    <col min="13" max="13" width="20.6640625" customWidth="1"/>
    <col min="14" max="14" width="8.88671875" style="35"/>
  </cols>
  <sheetData>
    <row r="1" spans="1:14" s="81" customFormat="1" ht="27.6" customHeight="1" x14ac:dyDescent="0.4">
      <c r="A1" s="79" t="s">
        <v>166</v>
      </c>
      <c r="B1" s="80">
        <f>Saannot!$D$15</f>
        <v>0</v>
      </c>
      <c r="C1" s="81" t="s">
        <v>165</v>
      </c>
      <c r="N1" s="82"/>
    </row>
    <row r="2" spans="1:14" ht="15.6" customHeight="1" x14ac:dyDescent="0.3">
      <c r="A2" s="103" t="s">
        <v>125</v>
      </c>
      <c r="B2" s="93"/>
      <c r="C2" s="93"/>
      <c r="D2" s="93"/>
      <c r="E2" s="93"/>
      <c r="F2" s="93"/>
      <c r="G2" s="93"/>
      <c r="H2" s="93"/>
      <c r="I2" s="93"/>
      <c r="J2" s="93"/>
    </row>
    <row r="4" spans="1:14" ht="28.8" x14ac:dyDescent="0.3">
      <c r="A4" s="14" t="s">
        <v>50</v>
      </c>
      <c r="B4" s="14" t="s">
        <v>51</v>
      </c>
      <c r="C4" s="14" t="s">
        <v>52</v>
      </c>
      <c r="D4" s="14" t="s">
        <v>102</v>
      </c>
      <c r="E4" s="14" t="s">
        <v>103</v>
      </c>
      <c r="F4" s="14" t="s">
        <v>104</v>
      </c>
      <c r="G4" s="14" t="s">
        <v>105</v>
      </c>
      <c r="H4" s="14" t="s">
        <v>106</v>
      </c>
      <c r="I4" s="14" t="s">
        <v>108</v>
      </c>
      <c r="J4" s="14" t="s">
        <v>109</v>
      </c>
      <c r="K4" s="14" t="s">
        <v>110</v>
      </c>
      <c r="L4" s="14" t="s">
        <v>56</v>
      </c>
      <c r="M4" s="14" t="s">
        <v>111</v>
      </c>
      <c r="N4" s="33" t="s">
        <v>112</v>
      </c>
    </row>
    <row r="5" spans="1:14" ht="28.8" x14ac:dyDescent="0.3">
      <c r="A5" s="18" t="str">
        <f>' Lisätyö (ER)'!A13</f>
        <v>Rustoluut (lantio, kylkiluu, rintalasta, lapaluu, ranka ja kaula)</v>
      </c>
      <c r="B5" s="21">
        <f>Saannot!AA19</f>
        <v>0</v>
      </c>
      <c r="C5" s="21">
        <f>Saannot!AB19</f>
        <v>0</v>
      </c>
      <c r="D5" s="60">
        <v>0</v>
      </c>
      <c r="E5" s="60"/>
      <c r="F5" s="22">
        <f>$B$1</f>
        <v>0</v>
      </c>
      <c r="G5" s="22">
        <f>N(B5)*N(F5)</f>
        <v>0</v>
      </c>
      <c r="H5" s="22">
        <f>N(C5)*N(F5)</f>
        <v>0</v>
      </c>
      <c r="I5" s="16">
        <f>N(G5)*N(D5) + N(H5)*N(E5)</f>
        <v>0</v>
      </c>
      <c r="J5" s="19">
        <f>IFERROR(VLOOKUP(A5,'Menot (ER)'!$A$34:$G$57,7,FALSE),0)</f>
        <v>0</v>
      </c>
      <c r="K5" s="16">
        <f>J5*G5</f>
        <v>0</v>
      </c>
      <c r="L5" s="16">
        <f>' Lisätyö (ER)'!E13</f>
        <v>0</v>
      </c>
      <c r="M5" s="16">
        <f>I5-K5-L5</f>
        <v>0</v>
      </c>
      <c r="N5" s="42" t="e">
        <f>M5/I5</f>
        <v>#DIV/0!</v>
      </c>
    </row>
    <row r="6" spans="1:14" x14ac:dyDescent="0.3">
      <c r="A6" s="18" t="str">
        <f>' Lisätyö (ER)'!A14</f>
        <v>Putkiluut</v>
      </c>
      <c r="B6" s="21">
        <f>Saannot!AA20</f>
        <v>0</v>
      </c>
      <c r="C6" s="21">
        <f>Saannot!AB20</f>
        <v>0</v>
      </c>
      <c r="D6" s="60">
        <v>0</v>
      </c>
      <c r="E6" s="60"/>
      <c r="F6" s="22">
        <f t="shared" ref="F6:F28" si="0">$B$1</f>
        <v>0</v>
      </c>
      <c r="G6" s="22">
        <f t="shared" ref="G6:G28" si="1">N(B6)*N(F6)</f>
        <v>0</v>
      </c>
      <c r="H6" s="22">
        <f t="shared" ref="H6:H28" si="2">N(C6)*N(F6)</f>
        <v>0</v>
      </c>
      <c r="I6" s="16">
        <f t="shared" ref="I6:I28" si="3">N(G6)*N(D6) + N(H6)*N(E6)</f>
        <v>0</v>
      </c>
      <c r="J6" s="19">
        <f>IFERROR(VLOOKUP(A6,'Menot (ER)'!$A$34:$G$57,7,FALSE),0)</f>
        <v>0</v>
      </c>
      <c r="K6" s="16">
        <f t="shared" ref="K6:K28" si="4">J6*G6</f>
        <v>0</v>
      </c>
      <c r="L6" s="16">
        <f>' Lisätyö (ER)'!E14</f>
        <v>0</v>
      </c>
      <c r="M6" s="16">
        <f t="shared" ref="M6:M28" si="5">I6-K6-L6</f>
        <v>0</v>
      </c>
      <c r="N6" s="42" t="e">
        <f t="shared" ref="N6:N29" si="6">M6/I6</f>
        <v>#DIV/0!</v>
      </c>
    </row>
    <row r="7" spans="1:14" x14ac:dyDescent="0.3">
      <c r="A7" s="18" t="str">
        <f>' Lisätyö (ER)'!A15</f>
        <v>Potkanpäät</v>
      </c>
      <c r="B7" s="21">
        <f>Saannot!AA21</f>
        <v>0</v>
      </c>
      <c r="C7" s="21">
        <f>Saannot!AB21</f>
        <v>0</v>
      </c>
      <c r="D7" s="60">
        <v>0</v>
      </c>
      <c r="E7" s="60"/>
      <c r="F7" s="22">
        <f t="shared" si="0"/>
        <v>0</v>
      </c>
      <c r="G7" s="22">
        <f t="shared" si="1"/>
        <v>0</v>
      </c>
      <c r="H7" s="22">
        <f t="shared" si="2"/>
        <v>0</v>
      </c>
      <c r="I7" s="16">
        <f t="shared" si="3"/>
        <v>0</v>
      </c>
      <c r="J7" s="19">
        <f>IFERROR(VLOOKUP(A7,'Menot (ER)'!$A$34:$G$57,7,FALSE),0)</f>
        <v>0</v>
      </c>
      <c r="K7" s="16">
        <f t="shared" si="4"/>
        <v>0</v>
      </c>
      <c r="L7" s="16">
        <f>' Lisätyö (ER)'!E15</f>
        <v>0</v>
      </c>
      <c r="M7" s="16">
        <f t="shared" si="5"/>
        <v>0</v>
      </c>
      <c r="N7" s="42" t="e">
        <f t="shared" si="6"/>
        <v>#DIV/0!</v>
      </c>
    </row>
    <row r="8" spans="1:14" x14ac:dyDescent="0.3">
      <c r="A8" s="18" t="str">
        <f>' Lisätyö (ER)'!A16</f>
        <v>Niskajänne</v>
      </c>
      <c r="B8" s="21">
        <f>Saannot!AA22</f>
        <v>0</v>
      </c>
      <c r="C8" s="21">
        <f>Saannot!AB22</f>
        <v>0</v>
      </c>
      <c r="D8" s="60">
        <v>0</v>
      </c>
      <c r="E8" s="60"/>
      <c r="F8" s="22">
        <f t="shared" si="0"/>
        <v>0</v>
      </c>
      <c r="G8" s="22">
        <f t="shared" si="1"/>
        <v>0</v>
      </c>
      <c r="H8" s="22">
        <f t="shared" si="2"/>
        <v>0</v>
      </c>
      <c r="I8" s="16">
        <f t="shared" si="3"/>
        <v>0</v>
      </c>
      <c r="J8" s="19">
        <f>IFERROR(VLOOKUP(A8,'Menot (ER)'!$A$34:$G$57,7,FALSE),0)</f>
        <v>0</v>
      </c>
      <c r="K8" s="16">
        <f t="shared" si="4"/>
        <v>0</v>
      </c>
      <c r="L8" s="16">
        <f>' Lisätyö (ER)'!E16</f>
        <v>0</v>
      </c>
      <c r="M8" s="16">
        <f t="shared" si="5"/>
        <v>0</v>
      </c>
      <c r="N8" s="42" t="e">
        <f t="shared" si="6"/>
        <v>#DIV/0!</v>
      </c>
    </row>
    <row r="9" spans="1:14" x14ac:dyDescent="0.3">
      <c r="A9" s="18" t="str">
        <f>' Lisätyö (ER)'!A17</f>
        <v>Jännetupit</v>
      </c>
      <c r="B9" s="21">
        <f>Saannot!AA23</f>
        <v>0</v>
      </c>
      <c r="C9" s="21">
        <f>Saannot!AB23</f>
        <v>0</v>
      </c>
      <c r="D9" s="60">
        <v>0</v>
      </c>
      <c r="E9" s="60"/>
      <c r="F9" s="22">
        <f t="shared" si="0"/>
        <v>0</v>
      </c>
      <c r="G9" s="22">
        <f t="shared" si="1"/>
        <v>0</v>
      </c>
      <c r="H9" s="22">
        <f t="shared" si="2"/>
        <v>0</v>
      </c>
      <c r="I9" s="16">
        <f t="shared" si="3"/>
        <v>0</v>
      </c>
      <c r="J9" s="19">
        <f>IFERROR(VLOOKUP(A9,'Menot (ER)'!$A$34:$G$57,7,FALSE),0)</f>
        <v>0</v>
      </c>
      <c r="K9" s="16">
        <f t="shared" si="4"/>
        <v>0</v>
      </c>
      <c r="L9" s="16">
        <f>' Lisätyö (ER)'!E17</f>
        <v>0</v>
      </c>
      <c r="M9" s="16">
        <f t="shared" si="5"/>
        <v>0</v>
      </c>
      <c r="N9" s="42" t="e">
        <f t="shared" si="6"/>
        <v>#DIV/0!</v>
      </c>
    </row>
    <row r="10" spans="1:14" x14ac:dyDescent="0.3">
      <c r="A10" s="18" t="str">
        <f>' Lisätyö (ER)'!A18</f>
        <v>Rasvat</v>
      </c>
      <c r="B10" s="21">
        <f>Saannot!AA24</f>
        <v>0</v>
      </c>
      <c r="C10" s="21">
        <f>Saannot!AB24</f>
        <v>0</v>
      </c>
      <c r="D10" s="60">
        <v>0</v>
      </c>
      <c r="E10" s="60"/>
      <c r="F10" s="22">
        <f t="shared" si="0"/>
        <v>0</v>
      </c>
      <c r="G10" s="22">
        <f t="shared" si="1"/>
        <v>0</v>
      </c>
      <c r="H10" s="22">
        <f t="shared" si="2"/>
        <v>0</v>
      </c>
      <c r="I10" s="16">
        <f t="shared" si="3"/>
        <v>0</v>
      </c>
      <c r="J10" s="19">
        <f>IFERROR(VLOOKUP(A10,'Menot (ER)'!$A$34:$G$57,7,FALSE),0)</f>
        <v>0</v>
      </c>
      <c r="K10" s="16">
        <f t="shared" si="4"/>
        <v>0</v>
      </c>
      <c r="L10" s="16">
        <f>' Lisätyö (ER)'!E18</f>
        <v>0</v>
      </c>
      <c r="M10" s="16">
        <f t="shared" si="5"/>
        <v>0</v>
      </c>
      <c r="N10" s="42" t="e">
        <f t="shared" si="6"/>
        <v>#DIV/0!</v>
      </c>
    </row>
    <row r="11" spans="1:14" x14ac:dyDescent="0.3">
      <c r="A11" s="18" t="str">
        <f>' Lisätyö (ER)'!A19</f>
        <v>Kalvot</v>
      </c>
      <c r="B11" s="21">
        <f>Saannot!AA25</f>
        <v>0</v>
      </c>
      <c r="C11" s="21">
        <f>Saannot!AB25</f>
        <v>0</v>
      </c>
      <c r="D11" s="60">
        <v>0</v>
      </c>
      <c r="E11" s="60"/>
      <c r="F11" s="22">
        <f t="shared" si="0"/>
        <v>0</v>
      </c>
      <c r="G11" s="22">
        <f t="shared" si="1"/>
        <v>0</v>
      </c>
      <c r="H11" s="22">
        <f t="shared" si="2"/>
        <v>0</v>
      </c>
      <c r="I11" s="16">
        <f t="shared" si="3"/>
        <v>0</v>
      </c>
      <c r="J11" s="19">
        <f>IFERROR(VLOOKUP(A11,'Menot (ER)'!$A$34:$G$57,7,FALSE),0)</f>
        <v>0</v>
      </c>
      <c r="K11" s="16">
        <f t="shared" si="4"/>
        <v>0</v>
      </c>
      <c r="L11" s="16">
        <f>' Lisätyö (ER)'!E19</f>
        <v>0</v>
      </c>
      <c r="M11" s="16">
        <f t="shared" si="5"/>
        <v>0</v>
      </c>
      <c r="N11" s="42" t="e">
        <f t="shared" si="6"/>
        <v>#DIV/0!</v>
      </c>
    </row>
    <row r="12" spans="1:14" x14ac:dyDescent="0.3">
      <c r="A12" s="18" t="str">
        <f>' Lisätyö (ER)'!A20</f>
        <v>Kaulankärki</v>
      </c>
      <c r="B12" s="21">
        <f>Saannot!AA26</f>
        <v>0</v>
      </c>
      <c r="C12" s="21">
        <f>Saannot!AB26</f>
        <v>0</v>
      </c>
      <c r="D12" s="60">
        <v>0</v>
      </c>
      <c r="E12" s="60"/>
      <c r="F12" s="22">
        <f t="shared" si="0"/>
        <v>0</v>
      </c>
      <c r="G12" s="22">
        <f t="shared" si="1"/>
        <v>0</v>
      </c>
      <c r="H12" s="22">
        <f t="shared" si="2"/>
        <v>0</v>
      </c>
      <c r="I12" s="16">
        <f t="shared" si="3"/>
        <v>0</v>
      </c>
      <c r="J12" s="19">
        <f>IFERROR(VLOOKUP(A12,'Menot (ER)'!$A$34:$G$57,7,FALSE),0)</f>
        <v>0</v>
      </c>
      <c r="K12" s="16">
        <f t="shared" si="4"/>
        <v>0</v>
      </c>
      <c r="L12" s="16">
        <f>' Lisätyö (ER)'!E20</f>
        <v>0</v>
      </c>
      <c r="M12" s="16">
        <f t="shared" si="5"/>
        <v>0</v>
      </c>
      <c r="N12" s="42" t="e">
        <f t="shared" si="6"/>
        <v>#DIV/0!</v>
      </c>
    </row>
    <row r="13" spans="1:14" x14ac:dyDescent="0.3">
      <c r="A13" s="18" t="str">
        <f>' Lisätyö (ER)'!A21</f>
        <v>Osa 1.</v>
      </c>
      <c r="B13" s="21">
        <f>Saannot!AA27</f>
        <v>0</v>
      </c>
      <c r="C13" s="21">
        <f>Saannot!AB27</f>
        <v>0</v>
      </c>
      <c r="D13" s="60">
        <v>0</v>
      </c>
      <c r="E13" s="60"/>
      <c r="F13" s="22">
        <f t="shared" si="0"/>
        <v>0</v>
      </c>
      <c r="G13" s="22">
        <f t="shared" si="1"/>
        <v>0</v>
      </c>
      <c r="H13" s="22">
        <f t="shared" si="2"/>
        <v>0</v>
      </c>
      <c r="I13" s="16">
        <f t="shared" si="3"/>
        <v>0</v>
      </c>
      <c r="J13" s="19">
        <f>IFERROR(VLOOKUP(A13,'Menot (ER)'!$A$34:$G$57,7,FALSE),0)</f>
        <v>0</v>
      </c>
      <c r="K13" s="16">
        <f t="shared" si="4"/>
        <v>0</v>
      </c>
      <c r="L13" s="16">
        <f>' Lisätyö (ER)'!E21</f>
        <v>0</v>
      </c>
      <c r="M13" s="16">
        <f t="shared" si="5"/>
        <v>0</v>
      </c>
      <c r="N13" s="42" t="e">
        <f t="shared" si="6"/>
        <v>#DIV/0!</v>
      </c>
    </row>
    <row r="14" spans="1:14" x14ac:dyDescent="0.3">
      <c r="A14" s="18" t="str">
        <f>' Lisätyö (ER)'!A22</f>
        <v>Osa 2.</v>
      </c>
      <c r="B14" s="21">
        <f>Saannot!AA28</f>
        <v>0</v>
      </c>
      <c r="C14" s="21">
        <f>Saannot!AB28</f>
        <v>0</v>
      </c>
      <c r="D14" s="60">
        <v>0</v>
      </c>
      <c r="E14" s="60"/>
      <c r="F14" s="22">
        <f t="shared" si="0"/>
        <v>0</v>
      </c>
      <c r="G14" s="22">
        <f t="shared" si="1"/>
        <v>0</v>
      </c>
      <c r="H14" s="22">
        <f t="shared" si="2"/>
        <v>0</v>
      </c>
      <c r="I14" s="16">
        <f t="shared" si="3"/>
        <v>0</v>
      </c>
      <c r="J14" s="19">
        <f>IFERROR(VLOOKUP(A14,'Menot (ER)'!$A$34:$G$57,7,FALSE),0)</f>
        <v>0</v>
      </c>
      <c r="K14" s="16">
        <f t="shared" si="4"/>
        <v>0</v>
      </c>
      <c r="L14" s="16">
        <f>' Lisätyö (ER)'!E22</f>
        <v>0</v>
      </c>
      <c r="M14" s="16">
        <f t="shared" si="5"/>
        <v>0</v>
      </c>
      <c r="N14" s="42" t="e">
        <f t="shared" si="6"/>
        <v>#DIV/0!</v>
      </c>
    </row>
    <row r="15" spans="1:14" x14ac:dyDescent="0.3">
      <c r="A15" s="18" t="str">
        <f>' Lisätyö (ER)'!A23</f>
        <v>Osa 3.</v>
      </c>
      <c r="B15" s="21">
        <f>Saannot!AA29</f>
        <v>0</v>
      </c>
      <c r="C15" s="21">
        <f>Saannot!AB29</f>
        <v>0</v>
      </c>
      <c r="D15" s="60">
        <v>0</v>
      </c>
      <c r="E15" s="60"/>
      <c r="F15" s="22">
        <f t="shared" si="0"/>
        <v>0</v>
      </c>
      <c r="G15" s="22">
        <f t="shared" si="1"/>
        <v>0</v>
      </c>
      <c r="H15" s="22">
        <f t="shared" si="2"/>
        <v>0</v>
      </c>
      <c r="I15" s="16">
        <f t="shared" si="3"/>
        <v>0</v>
      </c>
      <c r="J15" s="19">
        <f>IFERROR(VLOOKUP(A15,'Menot (ER)'!$A$34:$G$57,7,FALSE),0)</f>
        <v>0</v>
      </c>
      <c r="K15" s="16">
        <f t="shared" si="4"/>
        <v>0</v>
      </c>
      <c r="L15" s="16">
        <f>' Lisätyö (ER)'!E23</f>
        <v>0</v>
      </c>
      <c r="M15" s="16">
        <f t="shared" si="5"/>
        <v>0</v>
      </c>
      <c r="N15" s="42" t="e">
        <f t="shared" si="6"/>
        <v>#DIV/0!</v>
      </c>
    </row>
    <row r="16" spans="1:14" x14ac:dyDescent="0.3">
      <c r="A16" s="18" t="str">
        <f>' Lisätyö (ER)'!A24</f>
        <v xml:space="preserve">Lajitelma 1. </v>
      </c>
      <c r="B16" s="21">
        <f>Saannot!AA30</f>
        <v>0</v>
      </c>
      <c r="C16" s="21">
        <f>Saannot!AB30</f>
        <v>0</v>
      </c>
      <c r="D16" s="60">
        <v>0</v>
      </c>
      <c r="E16" s="60"/>
      <c r="F16" s="22">
        <f t="shared" si="0"/>
        <v>0</v>
      </c>
      <c r="G16" s="22">
        <f t="shared" si="1"/>
        <v>0</v>
      </c>
      <c r="H16" s="22">
        <f t="shared" si="2"/>
        <v>0</v>
      </c>
      <c r="I16" s="16">
        <f t="shared" si="3"/>
        <v>0</v>
      </c>
      <c r="J16" s="19">
        <f>IFERROR(VLOOKUP(A16,'Menot (ER)'!$A$34:$G$57,7,FALSE),0)</f>
        <v>0</v>
      </c>
      <c r="K16" s="16">
        <f t="shared" si="4"/>
        <v>0</v>
      </c>
      <c r="L16" s="16">
        <f>' Lisätyö (ER)'!E24</f>
        <v>0</v>
      </c>
      <c r="M16" s="16">
        <f t="shared" si="5"/>
        <v>0</v>
      </c>
      <c r="N16" s="42" t="e">
        <f t="shared" si="6"/>
        <v>#DIV/0!</v>
      </c>
    </row>
    <row r="17" spans="1:14" x14ac:dyDescent="0.3">
      <c r="A17" s="18" t="str">
        <f>' Lisätyö (ER)'!A25</f>
        <v xml:space="preserve">Lajitelma 2. </v>
      </c>
      <c r="B17" s="21">
        <f>Saannot!AA31</f>
        <v>0</v>
      </c>
      <c r="C17" s="21">
        <f>Saannot!AB31</f>
        <v>0</v>
      </c>
      <c r="D17" s="60"/>
      <c r="E17" s="60"/>
      <c r="F17" s="22">
        <f t="shared" si="0"/>
        <v>0</v>
      </c>
      <c r="G17" s="22">
        <f t="shared" si="1"/>
        <v>0</v>
      </c>
      <c r="H17" s="22">
        <f t="shared" si="2"/>
        <v>0</v>
      </c>
      <c r="I17" s="16">
        <f t="shared" si="3"/>
        <v>0</v>
      </c>
      <c r="J17" s="19">
        <f>IFERROR(VLOOKUP(A17,'Menot (ER)'!$A$34:$G$57,7,FALSE),0)</f>
        <v>0</v>
      </c>
      <c r="K17" s="16">
        <f t="shared" si="4"/>
        <v>0</v>
      </c>
      <c r="L17" s="16">
        <f>' Lisätyö (ER)'!E25</f>
        <v>0</v>
      </c>
      <c r="M17" s="16">
        <f t="shared" si="5"/>
        <v>0</v>
      </c>
      <c r="N17" s="42" t="e">
        <f t="shared" si="6"/>
        <v>#DIV/0!</v>
      </c>
    </row>
    <row r="18" spans="1:14" x14ac:dyDescent="0.3">
      <c r="A18" s="18" t="str">
        <f>' Lisätyö (ER)'!A26</f>
        <v xml:space="preserve">Lajitelma 3. </v>
      </c>
      <c r="B18" s="21">
        <f>Saannot!AA32</f>
        <v>0</v>
      </c>
      <c r="C18" s="21">
        <f>Saannot!AB32</f>
        <v>0</v>
      </c>
      <c r="D18" s="60"/>
      <c r="E18" s="60"/>
      <c r="F18" s="22">
        <f t="shared" si="0"/>
        <v>0</v>
      </c>
      <c r="G18" s="22">
        <f t="shared" si="1"/>
        <v>0</v>
      </c>
      <c r="H18" s="22">
        <f t="shared" si="2"/>
        <v>0</v>
      </c>
      <c r="I18" s="16">
        <f t="shared" si="3"/>
        <v>0</v>
      </c>
      <c r="J18" s="19">
        <f>IFERROR(VLOOKUP(A18,'Menot (ER)'!$A$34:$G$57,7,FALSE),0)</f>
        <v>0</v>
      </c>
      <c r="K18" s="16">
        <f t="shared" si="4"/>
        <v>0</v>
      </c>
      <c r="L18" s="16">
        <f>' Lisätyö (ER)'!E26</f>
        <v>0</v>
      </c>
      <c r="M18" s="16">
        <f t="shared" si="5"/>
        <v>0</v>
      </c>
      <c r="N18" s="42" t="e">
        <f t="shared" si="6"/>
        <v>#DIV/0!</v>
      </c>
    </row>
    <row r="19" spans="1:14" x14ac:dyDescent="0.3">
      <c r="A19" s="18">
        <f>' Lisätyö (ER)'!A27</f>
        <v>0</v>
      </c>
      <c r="B19" s="21">
        <f>Saannot!AA33</f>
        <v>0</v>
      </c>
      <c r="C19" s="21">
        <f>Saannot!AB33</f>
        <v>0</v>
      </c>
      <c r="D19" s="60"/>
      <c r="E19" s="60"/>
      <c r="F19" s="22">
        <f t="shared" si="0"/>
        <v>0</v>
      </c>
      <c r="G19" s="22">
        <f t="shared" si="1"/>
        <v>0</v>
      </c>
      <c r="H19" s="22">
        <f t="shared" si="2"/>
        <v>0</v>
      </c>
      <c r="I19" s="16">
        <f t="shared" si="3"/>
        <v>0</v>
      </c>
      <c r="J19" s="19">
        <f>IFERROR(VLOOKUP(A19,'Menot (ER)'!$A$34:$G$57,7,FALSE),0)</f>
        <v>0</v>
      </c>
      <c r="K19" s="16">
        <f t="shared" si="4"/>
        <v>0</v>
      </c>
      <c r="L19" s="16">
        <f>' Lisätyö (ER)'!E27</f>
        <v>0</v>
      </c>
      <c r="M19" s="16">
        <f t="shared" si="5"/>
        <v>0</v>
      </c>
      <c r="N19" s="42" t="e">
        <f t="shared" si="6"/>
        <v>#DIV/0!</v>
      </c>
    </row>
    <row r="20" spans="1:14" x14ac:dyDescent="0.3">
      <c r="A20" s="18">
        <f>' Lisätyö (ER)'!A28</f>
        <v>0</v>
      </c>
      <c r="B20" s="21">
        <f>Saannot!AA34</f>
        <v>0</v>
      </c>
      <c r="C20" s="21">
        <f>Saannot!AB34</f>
        <v>0</v>
      </c>
      <c r="D20" s="60"/>
      <c r="E20" s="60"/>
      <c r="F20" s="22">
        <f t="shared" si="0"/>
        <v>0</v>
      </c>
      <c r="G20" s="22">
        <f t="shared" si="1"/>
        <v>0</v>
      </c>
      <c r="H20" s="22">
        <f t="shared" si="2"/>
        <v>0</v>
      </c>
      <c r="I20" s="16">
        <f t="shared" si="3"/>
        <v>0</v>
      </c>
      <c r="J20" s="19">
        <f>IFERROR(VLOOKUP(A20,'Menot (ER)'!$A$34:$G$57,7,FALSE),0)</f>
        <v>0</v>
      </c>
      <c r="K20" s="16">
        <f t="shared" si="4"/>
        <v>0</v>
      </c>
      <c r="L20" s="16">
        <f>' Lisätyö (ER)'!E28</f>
        <v>0</v>
      </c>
      <c r="M20" s="16">
        <f t="shared" si="5"/>
        <v>0</v>
      </c>
      <c r="N20" s="42" t="e">
        <f t="shared" si="6"/>
        <v>#DIV/0!</v>
      </c>
    </row>
    <row r="21" spans="1:14" x14ac:dyDescent="0.3">
      <c r="A21" s="18">
        <f>' Lisätyö (ER)'!A29</f>
        <v>0</v>
      </c>
      <c r="B21" s="21">
        <f>Saannot!AA35</f>
        <v>0</v>
      </c>
      <c r="C21" s="21">
        <f>Saannot!AB35</f>
        <v>0</v>
      </c>
      <c r="D21" s="60"/>
      <c r="E21" s="60"/>
      <c r="F21" s="22">
        <f t="shared" si="0"/>
        <v>0</v>
      </c>
      <c r="G21" s="22">
        <f t="shared" si="1"/>
        <v>0</v>
      </c>
      <c r="H21" s="22">
        <f t="shared" si="2"/>
        <v>0</v>
      </c>
      <c r="I21" s="16">
        <f t="shared" si="3"/>
        <v>0</v>
      </c>
      <c r="J21" s="19">
        <f>IFERROR(VLOOKUP(A21,'Menot (ER)'!$A$34:$G$57,7,FALSE),0)</f>
        <v>0</v>
      </c>
      <c r="K21" s="16">
        <f t="shared" si="4"/>
        <v>0</v>
      </c>
      <c r="L21" s="16">
        <f>' Lisätyö (ER)'!E29</f>
        <v>0</v>
      </c>
      <c r="M21" s="16">
        <f t="shared" si="5"/>
        <v>0</v>
      </c>
      <c r="N21" s="42" t="e">
        <f t="shared" si="6"/>
        <v>#DIV/0!</v>
      </c>
    </row>
    <row r="22" spans="1:14" x14ac:dyDescent="0.3">
      <c r="A22" s="18">
        <f>' Lisätyö (ER)'!A30</f>
        <v>0</v>
      </c>
      <c r="B22" s="21">
        <f>Saannot!AA36</f>
        <v>0</v>
      </c>
      <c r="C22" s="21">
        <f>Saannot!AB36</f>
        <v>0</v>
      </c>
      <c r="D22" s="60"/>
      <c r="E22" s="60"/>
      <c r="F22" s="22">
        <f t="shared" si="0"/>
        <v>0</v>
      </c>
      <c r="G22" s="22">
        <f t="shared" si="1"/>
        <v>0</v>
      </c>
      <c r="H22" s="22">
        <f t="shared" si="2"/>
        <v>0</v>
      </c>
      <c r="I22" s="16">
        <f t="shared" si="3"/>
        <v>0</v>
      </c>
      <c r="J22" s="19">
        <f>IFERROR(VLOOKUP(A22,'Menot (ER)'!$A$34:$G$57,7,FALSE),0)</f>
        <v>0</v>
      </c>
      <c r="K22" s="16">
        <f t="shared" si="4"/>
        <v>0</v>
      </c>
      <c r="L22" s="16">
        <f>' Lisätyö (ER)'!E30</f>
        <v>0</v>
      </c>
      <c r="M22" s="16">
        <f t="shared" si="5"/>
        <v>0</v>
      </c>
      <c r="N22" s="42" t="e">
        <f t="shared" si="6"/>
        <v>#DIV/0!</v>
      </c>
    </row>
    <row r="23" spans="1:14" x14ac:dyDescent="0.3">
      <c r="A23" s="18">
        <f>' Lisätyö (ER)'!A31</f>
        <v>0</v>
      </c>
      <c r="B23" s="21">
        <f>Saannot!AA37</f>
        <v>0</v>
      </c>
      <c r="C23" s="21">
        <f>Saannot!AB37</f>
        <v>0</v>
      </c>
      <c r="D23" s="60"/>
      <c r="E23" s="60"/>
      <c r="F23" s="22">
        <f t="shared" si="0"/>
        <v>0</v>
      </c>
      <c r="G23" s="22">
        <f t="shared" si="1"/>
        <v>0</v>
      </c>
      <c r="H23" s="22">
        <f t="shared" si="2"/>
        <v>0</v>
      </c>
      <c r="I23" s="16">
        <f t="shared" si="3"/>
        <v>0</v>
      </c>
      <c r="J23" s="19">
        <f>IFERROR(VLOOKUP(A23,'Menot (ER)'!$A$34:$G$57,7,FALSE),0)</f>
        <v>0</v>
      </c>
      <c r="K23" s="16">
        <f t="shared" si="4"/>
        <v>0</v>
      </c>
      <c r="L23" s="16">
        <f>' Lisätyö (ER)'!E31</f>
        <v>0</v>
      </c>
      <c r="M23" s="16">
        <f t="shared" si="5"/>
        <v>0</v>
      </c>
      <c r="N23" s="42" t="e">
        <f t="shared" si="6"/>
        <v>#DIV/0!</v>
      </c>
    </row>
    <row r="24" spans="1:14" x14ac:dyDescent="0.3">
      <c r="A24" s="18">
        <f>' Lisätyö (ER)'!A32</f>
        <v>0</v>
      </c>
      <c r="B24" s="21">
        <f>Saannot!AA38</f>
        <v>0</v>
      </c>
      <c r="C24" s="21">
        <f>Saannot!AB38</f>
        <v>0</v>
      </c>
      <c r="D24" s="60"/>
      <c r="E24" s="60"/>
      <c r="F24" s="22">
        <f t="shared" si="0"/>
        <v>0</v>
      </c>
      <c r="G24" s="22">
        <f t="shared" si="1"/>
        <v>0</v>
      </c>
      <c r="H24" s="22">
        <f t="shared" si="2"/>
        <v>0</v>
      </c>
      <c r="I24" s="16">
        <f t="shared" si="3"/>
        <v>0</v>
      </c>
      <c r="J24" s="19">
        <f>IFERROR(VLOOKUP(A24,'Menot (ER)'!$A$34:$G$57,7,FALSE),0)</f>
        <v>0</v>
      </c>
      <c r="K24" s="16">
        <f t="shared" si="4"/>
        <v>0</v>
      </c>
      <c r="L24" s="16">
        <f>' Lisätyö (ER)'!E32</f>
        <v>0</v>
      </c>
      <c r="M24" s="16">
        <f t="shared" si="5"/>
        <v>0</v>
      </c>
      <c r="N24" s="42" t="e">
        <f t="shared" si="6"/>
        <v>#DIV/0!</v>
      </c>
    </row>
    <row r="25" spans="1:14" x14ac:dyDescent="0.3">
      <c r="A25" s="18">
        <f>' Lisätyö (ER)'!A33</f>
        <v>0</v>
      </c>
      <c r="B25" s="21">
        <f>Saannot!AA39</f>
        <v>0</v>
      </c>
      <c r="C25" s="21">
        <f>Saannot!AB39</f>
        <v>0</v>
      </c>
      <c r="D25" s="60"/>
      <c r="E25" s="60"/>
      <c r="F25" s="22">
        <f t="shared" si="0"/>
        <v>0</v>
      </c>
      <c r="G25" s="22">
        <f t="shared" si="1"/>
        <v>0</v>
      </c>
      <c r="H25" s="22">
        <f t="shared" si="2"/>
        <v>0</v>
      </c>
      <c r="I25" s="16">
        <f t="shared" si="3"/>
        <v>0</v>
      </c>
      <c r="J25" s="19">
        <f>IFERROR(VLOOKUP(A25,'Menot (ER)'!$A$34:$G$57,7,FALSE),0)</f>
        <v>0</v>
      </c>
      <c r="K25" s="16">
        <f t="shared" si="4"/>
        <v>0</v>
      </c>
      <c r="L25" s="16">
        <f>' Lisätyö (ER)'!E33</f>
        <v>0</v>
      </c>
      <c r="M25" s="16">
        <f t="shared" si="5"/>
        <v>0</v>
      </c>
      <c r="N25" s="42" t="e">
        <f t="shared" si="6"/>
        <v>#DIV/0!</v>
      </c>
    </row>
    <row r="26" spans="1:14" x14ac:dyDescent="0.3">
      <c r="A26" s="18">
        <f>' Lisätyö (ER)'!A34</f>
        <v>0</v>
      </c>
      <c r="B26" s="21">
        <f>Saannot!AA40</f>
        <v>0</v>
      </c>
      <c r="C26" s="21">
        <f>Saannot!AB40</f>
        <v>0</v>
      </c>
      <c r="D26" s="60"/>
      <c r="E26" s="60"/>
      <c r="F26" s="22">
        <f t="shared" si="0"/>
        <v>0</v>
      </c>
      <c r="G26" s="22">
        <f t="shared" si="1"/>
        <v>0</v>
      </c>
      <c r="H26" s="22">
        <f t="shared" si="2"/>
        <v>0</v>
      </c>
      <c r="I26" s="16">
        <f t="shared" si="3"/>
        <v>0</v>
      </c>
      <c r="J26" s="19">
        <f>IFERROR(VLOOKUP(A26,'Menot (ER)'!$A$34:$G$57,7,FALSE),0)</f>
        <v>0</v>
      </c>
      <c r="K26" s="16">
        <f t="shared" si="4"/>
        <v>0</v>
      </c>
      <c r="L26" s="16">
        <f>' Lisätyö (ER)'!E34</f>
        <v>0</v>
      </c>
      <c r="M26" s="16">
        <f t="shared" si="5"/>
        <v>0</v>
      </c>
      <c r="N26" s="42" t="e">
        <f t="shared" si="6"/>
        <v>#DIV/0!</v>
      </c>
    </row>
    <row r="27" spans="1:14" x14ac:dyDescent="0.3">
      <c r="A27" s="18">
        <f>' Lisätyö (ER)'!A35</f>
        <v>0</v>
      </c>
      <c r="B27" s="21">
        <f>Saannot!AA41</f>
        <v>0</v>
      </c>
      <c r="C27" s="21">
        <f>Saannot!AB41</f>
        <v>0</v>
      </c>
      <c r="D27" s="60"/>
      <c r="E27" s="60"/>
      <c r="F27" s="22">
        <f t="shared" si="0"/>
        <v>0</v>
      </c>
      <c r="G27" s="22">
        <f t="shared" si="1"/>
        <v>0</v>
      </c>
      <c r="H27" s="22">
        <f t="shared" si="2"/>
        <v>0</v>
      </c>
      <c r="I27" s="16">
        <f t="shared" si="3"/>
        <v>0</v>
      </c>
      <c r="J27" s="19">
        <f>IFERROR(VLOOKUP(A27,'Menot (ER)'!$A$34:$G$57,7,FALSE),0)</f>
        <v>0</v>
      </c>
      <c r="K27" s="16">
        <f t="shared" si="4"/>
        <v>0</v>
      </c>
      <c r="L27" s="16">
        <f>' Lisätyö (ER)'!E35</f>
        <v>0</v>
      </c>
      <c r="M27" s="16">
        <f t="shared" si="5"/>
        <v>0</v>
      </c>
      <c r="N27" s="42" t="e">
        <f t="shared" si="6"/>
        <v>#DIV/0!</v>
      </c>
    </row>
    <row r="28" spans="1:14" x14ac:dyDescent="0.3">
      <c r="A28" s="18">
        <f>' Lisätyö (ER)'!A36</f>
        <v>0</v>
      </c>
      <c r="B28" s="21">
        <f>Saannot!AA42</f>
        <v>0</v>
      </c>
      <c r="C28" s="21">
        <f>Saannot!AB42</f>
        <v>0</v>
      </c>
      <c r="D28" s="60"/>
      <c r="E28" s="60"/>
      <c r="F28" s="22">
        <f t="shared" si="0"/>
        <v>0</v>
      </c>
      <c r="G28" s="22">
        <f t="shared" si="1"/>
        <v>0</v>
      </c>
      <c r="H28" s="22">
        <f t="shared" si="2"/>
        <v>0</v>
      </c>
      <c r="I28" s="16">
        <f t="shared" si="3"/>
        <v>0</v>
      </c>
      <c r="J28" s="19">
        <f>IFERROR(VLOOKUP(A28,'Menot (ER)'!$A$34:$G$57,7,FALSE),0)</f>
        <v>0</v>
      </c>
      <c r="K28" s="16">
        <f t="shared" si="4"/>
        <v>0</v>
      </c>
      <c r="L28" s="16">
        <f>' Lisätyö (ER)'!E36</f>
        <v>0</v>
      </c>
      <c r="M28" s="16">
        <f t="shared" si="5"/>
        <v>0</v>
      </c>
      <c r="N28" s="42" t="e">
        <f t="shared" si="6"/>
        <v>#DIV/0!</v>
      </c>
    </row>
    <row r="29" spans="1:14" x14ac:dyDescent="0.3">
      <c r="A29" s="23" t="s">
        <v>9</v>
      </c>
      <c r="I29" s="24">
        <f>SUM(I5:I28)</f>
        <v>0</v>
      </c>
      <c r="K29" s="24">
        <f>SUM(K5:K28)</f>
        <v>0</v>
      </c>
      <c r="L29" s="24">
        <f>SUM(L5:L28)</f>
        <v>0</v>
      </c>
      <c r="M29" s="24">
        <f>SUM(M5:M28)</f>
        <v>0</v>
      </c>
      <c r="N29" s="41" t="e">
        <f t="shared" si="6"/>
        <v>#DIV/0!</v>
      </c>
    </row>
    <row r="30" spans="1:14" x14ac:dyDescent="0.3">
      <c r="H30" s="2" t="s">
        <v>53</v>
      </c>
      <c r="I30" s="3">
        <f>SUM(I5:I28)</f>
        <v>0</v>
      </c>
    </row>
    <row r="31" spans="1:14" x14ac:dyDescent="0.3">
      <c r="A31" s="25" t="s">
        <v>54</v>
      </c>
      <c r="B31" s="91" t="s">
        <v>107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</sheetData>
  <sheetProtection algorithmName="SHA-512" hashValue="uJNiT2lLVuDDy6hi/kcSzrpRgl3I7rvQRIfQ79H2DNb4QLM3KBlRLOgryVllNr1zAgPsMy63SSYy0dvIIRlePA==" saltValue="QHsFPi0+m+vDDCQM0rXC2A==" spinCount="100000" sheet="1" objects="1" scenarios="1"/>
  <autoFilter ref="A4:N4" xr:uid="{00000000-0001-0000-0400-000000000000}"/>
  <mergeCells count="2">
    <mergeCell ref="A2:J2"/>
    <mergeCell ref="B31:M3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35F2B-109C-4985-A22E-999E0FB27A1F}">
  <sheetPr>
    <tabColor theme="6"/>
  </sheetPr>
  <dimension ref="A1:G18"/>
  <sheetViews>
    <sheetView workbookViewId="0">
      <pane ySplit="8" topLeftCell="A9" activePane="bottomLeft" state="frozen"/>
      <selection activeCell="H50" sqref="H50"/>
      <selection pane="bottomLeft" activeCell="C11" sqref="C11"/>
    </sheetView>
  </sheetViews>
  <sheetFormatPr defaultRowHeight="14.4" x14ac:dyDescent="0.3"/>
  <cols>
    <col min="1" max="1" width="30" customWidth="1"/>
    <col min="2" max="2" width="25.77734375" customWidth="1"/>
    <col min="3" max="3" width="14" customWidth="1"/>
    <col min="4" max="4" width="18" customWidth="1"/>
    <col min="5" max="5" width="16" customWidth="1"/>
    <col min="6" max="6" width="18" customWidth="1"/>
    <col min="7" max="7" width="21.44140625" customWidth="1"/>
  </cols>
  <sheetData>
    <row r="1" spans="1:7" ht="23.4" customHeight="1" x14ac:dyDescent="0.3">
      <c r="A1" s="89" t="s">
        <v>167</v>
      </c>
      <c r="B1" s="90"/>
      <c r="C1" s="90"/>
      <c r="D1" s="90"/>
      <c r="E1" s="90"/>
      <c r="F1" s="90"/>
      <c r="G1" s="90"/>
    </row>
    <row r="2" spans="1:7" x14ac:dyDescent="0.3">
      <c r="A2" s="91" t="s">
        <v>26</v>
      </c>
      <c r="B2" s="90"/>
      <c r="C2" s="90"/>
      <c r="D2" s="90"/>
      <c r="E2" s="90"/>
      <c r="F2" s="90"/>
      <c r="G2" s="90"/>
    </row>
    <row r="3" spans="1:7" x14ac:dyDescent="0.3">
      <c r="A3" s="91" t="s">
        <v>27</v>
      </c>
      <c r="B3" s="90"/>
      <c r="C3" s="90"/>
      <c r="D3" s="90"/>
      <c r="E3" s="90"/>
      <c r="F3" s="90"/>
      <c r="G3" s="90"/>
    </row>
    <row r="5" spans="1:7" ht="15.6" x14ac:dyDescent="0.3">
      <c r="A5" s="92" t="s">
        <v>101</v>
      </c>
      <c r="B5" s="93"/>
      <c r="C5" s="93"/>
      <c r="D5" s="93"/>
      <c r="E5" s="93"/>
      <c r="F5" s="93"/>
      <c r="G5" s="93"/>
    </row>
    <row r="6" spans="1:7" x14ac:dyDescent="0.3">
      <c r="A6" s="14" t="s">
        <v>28</v>
      </c>
      <c r="B6" s="62">
        <v>1</v>
      </c>
    </row>
    <row r="8" spans="1:7" x14ac:dyDescent="0.3">
      <c r="A8" s="14" t="s">
        <v>29</v>
      </c>
      <c r="B8" s="14" t="s">
        <v>30</v>
      </c>
      <c r="C8" s="14" t="s">
        <v>31</v>
      </c>
      <c r="D8" s="14" t="s">
        <v>32</v>
      </c>
      <c r="E8" s="14" t="s">
        <v>69</v>
      </c>
      <c r="F8" s="14" t="s">
        <v>70</v>
      </c>
      <c r="G8" s="14" t="s">
        <v>71</v>
      </c>
    </row>
    <row r="9" spans="1:7" x14ac:dyDescent="0.3">
      <c r="A9" s="18" t="str">
        <f>'Menot (ER)'!A5</f>
        <v>Investointi 1</v>
      </c>
      <c r="B9" s="15" t="str">
        <f>'Menot (ER)'!B5</f>
        <v>kaikki</v>
      </c>
      <c r="C9" s="16">
        <f>'Menot (ER)'!G5</f>
        <v>0</v>
      </c>
      <c r="D9" s="16">
        <f>IF(B9="kaikki",'Tulot (ER)'!$M$29,IFERROR(VLOOKUP(B9,'Tulot (ER)'!$A$5:$M$29,13,FALSE),0))</f>
        <v>0</v>
      </c>
      <c r="E9" s="19" t="str">
        <f>IF(D9=0,"", C9/($B$6*D9))</f>
        <v/>
      </c>
      <c r="F9" s="26" t="str">
        <f>IF(E9="","", E9*12)</f>
        <v/>
      </c>
      <c r="G9" s="27" t="str">
        <f ca="1">IF(E9="","", TODAY() + ROUND(E9*365,0))</f>
        <v/>
      </c>
    </row>
    <row r="10" spans="1:7" x14ac:dyDescent="0.3">
      <c r="A10" s="18" t="str">
        <f>'Menot (ER)'!A6</f>
        <v>Investointi 2</v>
      </c>
      <c r="B10" s="15" t="str">
        <f>'Menot (ER)'!B6</f>
        <v>kaikki</v>
      </c>
      <c r="C10" s="16">
        <f>'Menot (ER)'!G6</f>
        <v>0</v>
      </c>
      <c r="D10" s="16">
        <f>IF(B10="kaikki",'Tulot (ER)'!$M$29,IFERROR(VLOOKUP(B10,'Tulot (ER)'!$A$5:$M$29,13,FALSE),0))</f>
        <v>0</v>
      </c>
      <c r="E10" s="19" t="str">
        <f t="shared" ref="E10:E18" si="0">IF(D10=0,"", C10/($B$6*D10))</f>
        <v/>
      </c>
      <c r="F10" s="26" t="str">
        <f t="shared" ref="F10:F18" si="1">IF(E10="","", E10*12)</f>
        <v/>
      </c>
      <c r="G10" s="27" t="str">
        <f t="shared" ref="G10:G18" ca="1" si="2">IF(E10="","", TODAY() + ROUND(E10*365,0))</f>
        <v/>
      </c>
    </row>
    <row r="11" spans="1:7" x14ac:dyDescent="0.3">
      <c r="A11" s="18" t="str">
        <f>'Menot (ER)'!A7</f>
        <v>Investointi 3</v>
      </c>
      <c r="B11" s="15" t="str">
        <f>'Menot (ER)'!B7</f>
        <v>kaikki</v>
      </c>
      <c r="C11" s="16">
        <f>'Menot (ER)'!G7</f>
        <v>0</v>
      </c>
      <c r="D11" s="16">
        <f>IF(B11="kaikki",'Tulot (ER)'!$M$29,IFERROR(VLOOKUP(B11,'Tulot (ER)'!$A$5:$M$29,13,FALSE),0))</f>
        <v>0</v>
      </c>
      <c r="E11" s="19" t="str">
        <f t="shared" si="0"/>
        <v/>
      </c>
      <c r="F11" s="26" t="str">
        <f t="shared" si="1"/>
        <v/>
      </c>
      <c r="G11" s="27" t="str">
        <f t="shared" ca="1" si="2"/>
        <v/>
      </c>
    </row>
    <row r="12" spans="1:7" x14ac:dyDescent="0.3">
      <c r="A12" s="18" t="str">
        <f>'Menot (ER)'!A8</f>
        <v>Investointi 4</v>
      </c>
      <c r="B12" s="15" t="str">
        <f>'Menot (ER)'!B8</f>
        <v>kaikki</v>
      </c>
      <c r="C12" s="16">
        <f>'Menot (ER)'!G8</f>
        <v>0</v>
      </c>
      <c r="D12" s="16">
        <f>IF(B12="kaikki",'Tulot (ER)'!$M$29,IFERROR(VLOOKUP(B12,'Tulot (ER)'!$A$5:$M$29,13,FALSE),0))</f>
        <v>0</v>
      </c>
      <c r="E12" s="19" t="str">
        <f t="shared" si="0"/>
        <v/>
      </c>
      <c r="F12" s="26" t="str">
        <f t="shared" si="1"/>
        <v/>
      </c>
      <c r="G12" s="27" t="str">
        <f t="shared" ca="1" si="2"/>
        <v/>
      </c>
    </row>
    <row r="13" spans="1:7" x14ac:dyDescent="0.3">
      <c r="A13" s="18" t="str">
        <f>'Menot (ER)'!A9</f>
        <v>Investointi 5</v>
      </c>
      <c r="B13" s="15" t="str">
        <f>'Menot (ER)'!B9</f>
        <v>kaikki</v>
      </c>
      <c r="C13" s="16">
        <f>'Menot (ER)'!G9</f>
        <v>0</v>
      </c>
      <c r="D13" s="16">
        <f>IF(B13="kaikki",'Tulot (ER)'!$M$29,IFERROR(VLOOKUP(B13,'Tulot (ER)'!$A$5:$M$29,13,FALSE),0))</f>
        <v>0</v>
      </c>
      <c r="E13" s="19" t="str">
        <f t="shared" si="0"/>
        <v/>
      </c>
      <c r="F13" s="26" t="str">
        <f t="shared" si="1"/>
        <v/>
      </c>
      <c r="G13" s="27" t="str">
        <f t="shared" ca="1" si="2"/>
        <v/>
      </c>
    </row>
    <row r="14" spans="1:7" x14ac:dyDescent="0.3">
      <c r="A14" s="18" t="str">
        <f>'Menot (ER)'!A10</f>
        <v>Investointi 6</v>
      </c>
      <c r="B14" s="15" t="str">
        <f>'Menot (ER)'!B10</f>
        <v>kaikki</v>
      </c>
      <c r="C14" s="16">
        <f>'Menot (ER)'!G10</f>
        <v>0</v>
      </c>
      <c r="D14" s="16">
        <f>IF(B14="kaikki",'Tulot (ER)'!$M$29,IFERROR(VLOOKUP(B14,'Tulot (ER)'!$A$5:$M$29,13,FALSE),0))</f>
        <v>0</v>
      </c>
      <c r="E14" s="19" t="str">
        <f t="shared" si="0"/>
        <v/>
      </c>
      <c r="F14" s="26" t="str">
        <f t="shared" si="1"/>
        <v/>
      </c>
      <c r="G14" s="27" t="str">
        <f t="shared" ca="1" si="2"/>
        <v/>
      </c>
    </row>
    <row r="15" spans="1:7" x14ac:dyDescent="0.3">
      <c r="A15" s="18" t="str">
        <f>'Menot (ER)'!A11</f>
        <v>Investointi 7</v>
      </c>
      <c r="B15" s="15" t="str">
        <f>'Menot (ER)'!B11</f>
        <v>kaikki</v>
      </c>
      <c r="C15" s="16">
        <f>'Menot (ER)'!G11</f>
        <v>0</v>
      </c>
      <c r="D15" s="16">
        <f>IF(B15="kaikki",'Tulot (ER)'!$M$29,IFERROR(VLOOKUP(B15,'Tulot (ER)'!$A$5:$M$29,13,FALSE),0))</f>
        <v>0</v>
      </c>
      <c r="E15" s="19" t="str">
        <f t="shared" si="0"/>
        <v/>
      </c>
      <c r="F15" s="26" t="str">
        <f t="shared" si="1"/>
        <v/>
      </c>
      <c r="G15" s="27" t="str">
        <f t="shared" ca="1" si="2"/>
        <v/>
      </c>
    </row>
    <row r="16" spans="1:7" x14ac:dyDescent="0.3">
      <c r="A16" s="18" t="str">
        <f>'Menot (ER)'!A12</f>
        <v>Investointi 8</v>
      </c>
      <c r="B16" s="15" t="str">
        <f>'Menot (ER)'!B12</f>
        <v>kaikki</v>
      </c>
      <c r="C16" s="16">
        <f>'Menot (ER)'!G12</f>
        <v>0</v>
      </c>
      <c r="D16" s="16">
        <f>IF(B16="kaikki",'Tulot (ER)'!$M$29,IFERROR(VLOOKUP(B16,'Tulot (ER)'!$A$5:$M$29,13,FALSE),0))</f>
        <v>0</v>
      </c>
      <c r="E16" s="19" t="str">
        <f t="shared" si="0"/>
        <v/>
      </c>
      <c r="F16" s="26" t="str">
        <f t="shared" si="1"/>
        <v/>
      </c>
      <c r="G16" s="27" t="str">
        <f t="shared" ca="1" si="2"/>
        <v/>
      </c>
    </row>
    <row r="17" spans="1:7" x14ac:dyDescent="0.3">
      <c r="A17" s="18" t="str">
        <f>'Menot (ER)'!A13</f>
        <v>Investointi 9</v>
      </c>
      <c r="B17" s="15" t="str">
        <f>'Menot (ER)'!B13</f>
        <v>kaikki</v>
      </c>
      <c r="C17" s="16">
        <f>'Menot (ER)'!G13</f>
        <v>0</v>
      </c>
      <c r="D17" s="16">
        <f>IF(B17="kaikki",'Tulot (ER)'!$M$29,IFERROR(VLOOKUP(B17,'Tulot (ER)'!$A$5:$M$29,13,FALSE),0))</f>
        <v>0</v>
      </c>
      <c r="E17" s="19" t="str">
        <f t="shared" si="0"/>
        <v/>
      </c>
      <c r="F17" s="26" t="str">
        <f t="shared" si="1"/>
        <v/>
      </c>
      <c r="G17" s="27" t="str">
        <f t="shared" ca="1" si="2"/>
        <v/>
      </c>
    </row>
    <row r="18" spans="1:7" x14ac:dyDescent="0.3">
      <c r="A18" s="18" t="str">
        <f>'Menot (ER)'!A14</f>
        <v>Investointi 10</v>
      </c>
      <c r="B18" s="15" t="str">
        <f>'Menot (ER)'!B14</f>
        <v>kaikki</v>
      </c>
      <c r="C18" s="16">
        <f>'Menot (ER)'!G14</f>
        <v>0</v>
      </c>
      <c r="D18" s="16">
        <f>IF(B18="kaikki",'Tulot (ER)'!$M$29,IFERROR(VLOOKUP(B18,'Tulot (ER)'!$A$5:$M$29,13,FALSE),0))</f>
        <v>0</v>
      </c>
      <c r="E18" s="19" t="str">
        <f t="shared" si="0"/>
        <v/>
      </c>
      <c r="F18" s="26" t="str">
        <f t="shared" si="1"/>
        <v/>
      </c>
      <c r="G18" s="27" t="str">
        <f t="shared" ca="1" si="2"/>
        <v/>
      </c>
    </row>
  </sheetData>
  <sheetProtection algorithmName="SHA-512" hashValue="TRIzjas35fGcvjeE95F6R8CoyoqTPH9aCihNknOAfoedIab6YzKQxwtCxM0r3n2qLPrtJYlvaBvvFwR/3m2oBA==" saltValue="YfJARMwYk1eSXePfyuyyvA==" spinCount="100000" sheet="1" objects="1" scenarios="1"/>
  <mergeCells count="4">
    <mergeCell ref="A1:G1"/>
    <mergeCell ref="A2:G2"/>
    <mergeCell ref="A3:G3"/>
    <mergeCell ref="A5:G5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7D4F-E291-42B1-9F69-DBD97726F7F4}">
  <sheetPr>
    <tabColor theme="4" tint="0.39997558519241921"/>
  </sheetPr>
  <dimension ref="A1:K58"/>
  <sheetViews>
    <sheetView workbookViewId="0">
      <pane ySplit="4" topLeftCell="A14" activePane="bottomLeft" state="frozen"/>
      <selection activeCell="B47" sqref="B47"/>
      <selection pane="bottomLeft" activeCell="B16" sqref="B16:B21"/>
    </sheetView>
  </sheetViews>
  <sheetFormatPr defaultRowHeight="14.4" x14ac:dyDescent="0.3"/>
  <cols>
    <col min="1" max="1" width="45" customWidth="1"/>
    <col min="2" max="2" width="20.33203125" bestFit="1" customWidth="1"/>
    <col min="3" max="3" width="14.88671875" customWidth="1"/>
    <col min="4" max="4" width="14.33203125" customWidth="1"/>
    <col min="5" max="5" width="27.44140625" customWidth="1"/>
    <col min="6" max="6" width="22.21875" customWidth="1"/>
    <col min="7" max="7" width="17" customWidth="1"/>
    <col min="8" max="8" width="20.6640625" customWidth="1"/>
    <col min="9" max="9" width="18.6640625" customWidth="1"/>
    <col min="10" max="10" width="14.44140625" customWidth="1"/>
    <col min="11" max="11" width="14.6640625" customWidth="1"/>
  </cols>
  <sheetData>
    <row r="1" spans="1:11" ht="21" customHeight="1" x14ac:dyDescent="0.4">
      <c r="A1" s="101" t="s">
        <v>168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1" x14ac:dyDescent="0.3">
      <c r="A2" s="103" t="s">
        <v>124</v>
      </c>
      <c r="B2" s="93"/>
      <c r="C2" s="93"/>
      <c r="D2" s="93"/>
      <c r="E2" s="93"/>
      <c r="F2" s="93"/>
      <c r="G2" s="93"/>
      <c r="H2" s="93"/>
      <c r="I2" s="93"/>
      <c r="J2" s="93"/>
    </row>
    <row r="3" spans="1:11" x14ac:dyDescent="0.3">
      <c r="A3" t="s">
        <v>137</v>
      </c>
    </row>
    <row r="4" spans="1:11" ht="28.8" x14ac:dyDescent="0.3">
      <c r="A4" s="14" t="s">
        <v>94</v>
      </c>
      <c r="B4" s="14" t="s">
        <v>95</v>
      </c>
      <c r="C4" s="14" t="s">
        <v>100</v>
      </c>
      <c r="D4" s="14" t="s">
        <v>93</v>
      </c>
      <c r="E4" s="14" t="s">
        <v>34</v>
      </c>
      <c r="F4" s="14" t="s">
        <v>126</v>
      </c>
      <c r="G4" s="14" t="s">
        <v>35</v>
      </c>
      <c r="H4" s="14" t="s">
        <v>96</v>
      </c>
      <c r="I4" s="14" t="s">
        <v>97</v>
      </c>
      <c r="J4" s="14" t="s">
        <v>98</v>
      </c>
      <c r="K4" s="14" t="s">
        <v>99</v>
      </c>
    </row>
    <row r="5" spans="1:11" x14ac:dyDescent="0.3">
      <c r="A5" s="52" t="s">
        <v>72</v>
      </c>
      <c r="B5" s="52" t="s">
        <v>33</v>
      </c>
      <c r="C5" s="54"/>
      <c r="D5" s="54"/>
      <c r="E5" s="54"/>
      <c r="F5" s="55"/>
      <c r="G5" s="56">
        <v>0</v>
      </c>
      <c r="H5" s="52">
        <v>5</v>
      </c>
      <c r="I5" s="56">
        <v>0</v>
      </c>
      <c r="J5" s="16">
        <f>IF(G5="", "", (G5-I5)/H5)</f>
        <v>0</v>
      </c>
      <c r="K5" s="16">
        <f>IFERROR(N(F5)+N(J5), N(F5)+0)</f>
        <v>0</v>
      </c>
    </row>
    <row r="6" spans="1:11" x14ac:dyDescent="0.3">
      <c r="A6" s="52" t="s">
        <v>73</v>
      </c>
      <c r="B6" s="52" t="s">
        <v>33</v>
      </c>
      <c r="C6" s="54"/>
      <c r="D6" s="54"/>
      <c r="E6" s="54"/>
      <c r="F6" s="55"/>
      <c r="G6" s="56">
        <v>0</v>
      </c>
      <c r="H6" s="52">
        <v>5</v>
      </c>
      <c r="I6" s="56">
        <v>0</v>
      </c>
      <c r="J6" s="16">
        <f t="shared" ref="J6:J13" si="0">IF(G6="", "", (G6-I6)/H6)</f>
        <v>0</v>
      </c>
      <c r="K6" s="16">
        <f t="shared" ref="K6:K14" si="1">IFERROR(N(F6)+N(J6), N(F6)+0)</f>
        <v>0</v>
      </c>
    </row>
    <row r="7" spans="1:11" x14ac:dyDescent="0.3">
      <c r="A7" s="52" t="s">
        <v>74</v>
      </c>
      <c r="B7" s="52" t="s">
        <v>33</v>
      </c>
      <c r="C7" s="54"/>
      <c r="D7" s="54"/>
      <c r="E7" s="54"/>
      <c r="F7" s="55"/>
      <c r="G7" s="56">
        <v>0</v>
      </c>
      <c r="H7" s="52">
        <v>5</v>
      </c>
      <c r="I7" s="56">
        <v>0</v>
      </c>
      <c r="J7" s="16">
        <f t="shared" si="0"/>
        <v>0</v>
      </c>
      <c r="K7" s="16">
        <f t="shared" si="1"/>
        <v>0</v>
      </c>
    </row>
    <row r="8" spans="1:11" x14ac:dyDescent="0.3">
      <c r="A8" s="52" t="s">
        <v>75</v>
      </c>
      <c r="B8" s="52" t="s">
        <v>33</v>
      </c>
      <c r="C8" s="54"/>
      <c r="D8" s="54"/>
      <c r="E8" s="54"/>
      <c r="F8" s="55"/>
      <c r="G8" s="56">
        <v>0</v>
      </c>
      <c r="H8" s="52">
        <v>5</v>
      </c>
      <c r="I8" s="56">
        <v>0</v>
      </c>
      <c r="J8" s="16">
        <f t="shared" si="0"/>
        <v>0</v>
      </c>
      <c r="K8" s="16">
        <f t="shared" si="1"/>
        <v>0</v>
      </c>
    </row>
    <row r="9" spans="1:11" x14ac:dyDescent="0.3">
      <c r="A9" s="52" t="s">
        <v>76</v>
      </c>
      <c r="B9" s="52" t="s">
        <v>33</v>
      </c>
      <c r="C9" s="54"/>
      <c r="D9" s="54"/>
      <c r="E9" s="54"/>
      <c r="F9" s="55"/>
      <c r="G9" s="56">
        <v>0</v>
      </c>
      <c r="H9" s="52">
        <v>5</v>
      </c>
      <c r="I9" s="56">
        <v>0</v>
      </c>
      <c r="J9" s="16">
        <f t="shared" si="0"/>
        <v>0</v>
      </c>
      <c r="K9" s="16">
        <f t="shared" si="1"/>
        <v>0</v>
      </c>
    </row>
    <row r="10" spans="1:11" x14ac:dyDescent="0.3">
      <c r="A10" s="52" t="s">
        <v>77</v>
      </c>
      <c r="B10" s="52" t="s">
        <v>33</v>
      </c>
      <c r="C10" s="54"/>
      <c r="D10" s="54"/>
      <c r="E10" s="54"/>
      <c r="F10" s="55"/>
      <c r="G10" s="56">
        <v>0</v>
      </c>
      <c r="H10" s="52">
        <v>5</v>
      </c>
      <c r="I10" s="56">
        <v>0</v>
      </c>
      <c r="J10" s="16">
        <f t="shared" si="0"/>
        <v>0</v>
      </c>
      <c r="K10" s="16">
        <f t="shared" si="1"/>
        <v>0</v>
      </c>
    </row>
    <row r="11" spans="1:11" x14ac:dyDescent="0.3">
      <c r="A11" s="52" t="s">
        <v>78</v>
      </c>
      <c r="B11" s="52" t="s">
        <v>33</v>
      </c>
      <c r="C11" s="54"/>
      <c r="D11" s="54"/>
      <c r="E11" s="54"/>
      <c r="F11" s="55"/>
      <c r="G11" s="56">
        <v>0</v>
      </c>
      <c r="H11" s="52">
        <v>5</v>
      </c>
      <c r="I11" s="56">
        <v>0</v>
      </c>
      <c r="J11" s="16">
        <f t="shared" si="0"/>
        <v>0</v>
      </c>
      <c r="K11" s="16">
        <f t="shared" si="1"/>
        <v>0</v>
      </c>
    </row>
    <row r="12" spans="1:11" x14ac:dyDescent="0.3">
      <c r="A12" s="52" t="s">
        <v>79</v>
      </c>
      <c r="B12" s="52" t="s">
        <v>33</v>
      </c>
      <c r="C12" s="54"/>
      <c r="D12" s="54"/>
      <c r="E12" s="54"/>
      <c r="F12" s="55"/>
      <c r="G12" s="56">
        <v>0</v>
      </c>
      <c r="H12" s="52">
        <v>5</v>
      </c>
      <c r="I12" s="56">
        <v>0</v>
      </c>
      <c r="J12" s="16">
        <f t="shared" si="0"/>
        <v>0</v>
      </c>
      <c r="K12" s="16">
        <f t="shared" si="1"/>
        <v>0</v>
      </c>
    </row>
    <row r="13" spans="1:11" x14ac:dyDescent="0.3">
      <c r="A13" s="52" t="s">
        <v>80</v>
      </c>
      <c r="B13" s="52" t="s">
        <v>33</v>
      </c>
      <c r="C13" s="54"/>
      <c r="D13" s="54"/>
      <c r="E13" s="54"/>
      <c r="F13" s="55"/>
      <c r="G13" s="56">
        <v>0</v>
      </c>
      <c r="H13" s="52">
        <v>5</v>
      </c>
      <c r="I13" s="56">
        <v>0</v>
      </c>
      <c r="J13" s="16">
        <f t="shared" si="0"/>
        <v>0</v>
      </c>
      <c r="K13" s="16">
        <f t="shared" si="1"/>
        <v>0</v>
      </c>
    </row>
    <row r="14" spans="1:11" x14ac:dyDescent="0.3">
      <c r="A14" s="52" t="s">
        <v>81</v>
      </c>
      <c r="B14" s="52" t="s">
        <v>33</v>
      </c>
      <c r="C14" s="54"/>
      <c r="D14" s="54"/>
      <c r="E14" s="54"/>
      <c r="F14" s="55"/>
      <c r="G14" s="56">
        <v>0</v>
      </c>
      <c r="H14" s="52">
        <v>5</v>
      </c>
      <c r="I14" s="56">
        <v>0</v>
      </c>
      <c r="J14" s="16">
        <f>IF(G14="", "", (G14-I14)/H14)</f>
        <v>0</v>
      </c>
      <c r="K14" s="16">
        <f t="shared" si="1"/>
        <v>0</v>
      </c>
    </row>
    <row r="15" spans="1:11" x14ac:dyDescent="0.3">
      <c r="A15" s="52" t="s">
        <v>82</v>
      </c>
      <c r="B15" s="52" t="s">
        <v>33</v>
      </c>
      <c r="C15" s="52"/>
      <c r="D15" s="52"/>
      <c r="E15" s="52"/>
      <c r="F15" s="56">
        <v>0</v>
      </c>
      <c r="G15" s="55"/>
      <c r="H15" s="54"/>
      <c r="I15" s="55"/>
      <c r="J15" s="30" t="str">
        <f>IF(G15="", "", (G15-I15)/H15)</f>
        <v/>
      </c>
      <c r="K15" s="16">
        <f>IFERROR(N(F15)+N(J15), N(F15)+0)</f>
        <v>0</v>
      </c>
    </row>
    <row r="16" spans="1:11" x14ac:dyDescent="0.3">
      <c r="A16" s="52" t="s">
        <v>83</v>
      </c>
      <c r="B16" s="52" t="s">
        <v>33</v>
      </c>
      <c r="C16" s="52"/>
      <c r="D16" s="52"/>
      <c r="E16" s="52"/>
      <c r="F16" s="56">
        <v>0</v>
      </c>
      <c r="G16" s="55"/>
      <c r="H16" s="54"/>
      <c r="I16" s="55"/>
      <c r="J16" s="30" t="str">
        <f>IF(G16="", "", (G16-I16)/H16)</f>
        <v/>
      </c>
      <c r="K16" s="16">
        <f>IFERROR(N(F16)+N(J16), N(F16)+0)</f>
        <v>0</v>
      </c>
    </row>
    <row r="17" spans="1:11" x14ac:dyDescent="0.3">
      <c r="A17" s="52" t="s">
        <v>84</v>
      </c>
      <c r="B17" s="52" t="s">
        <v>33</v>
      </c>
      <c r="C17" s="52"/>
      <c r="D17" s="52"/>
      <c r="E17" s="52"/>
      <c r="F17" s="56">
        <v>0</v>
      </c>
      <c r="G17" s="55"/>
      <c r="H17" s="54"/>
      <c r="I17" s="55"/>
      <c r="J17" s="30" t="str">
        <f t="shared" ref="J17:J27" si="2">IF(G17="", "", (G17-I17)/H17)</f>
        <v/>
      </c>
      <c r="K17" s="16">
        <f t="shared" ref="K17:K27" si="3">IFERROR(N(F17)+N(J17), N(F17)+0)</f>
        <v>0</v>
      </c>
    </row>
    <row r="18" spans="1:11" x14ac:dyDescent="0.3">
      <c r="A18" s="52" t="s">
        <v>85</v>
      </c>
      <c r="B18" s="52" t="s">
        <v>33</v>
      </c>
      <c r="C18" s="52"/>
      <c r="D18" s="52"/>
      <c r="E18" s="52"/>
      <c r="F18" s="56">
        <v>0</v>
      </c>
      <c r="G18" s="57"/>
      <c r="H18" s="58"/>
      <c r="I18" s="55"/>
      <c r="J18" s="32"/>
      <c r="K18" s="16">
        <f t="shared" si="3"/>
        <v>0</v>
      </c>
    </row>
    <row r="19" spans="1:11" x14ac:dyDescent="0.3">
      <c r="A19" s="52" t="s">
        <v>86</v>
      </c>
      <c r="B19" s="52" t="s">
        <v>33</v>
      </c>
      <c r="C19" s="52"/>
      <c r="D19" s="52"/>
      <c r="E19" s="52"/>
      <c r="F19" s="56">
        <v>0</v>
      </c>
      <c r="G19" s="57"/>
      <c r="H19" s="58"/>
      <c r="I19" s="55"/>
      <c r="J19" s="32"/>
      <c r="K19" s="16">
        <f t="shared" si="3"/>
        <v>0</v>
      </c>
    </row>
    <row r="20" spans="1:11" x14ac:dyDescent="0.3">
      <c r="A20" s="52" t="s">
        <v>87</v>
      </c>
      <c r="B20" s="52" t="s">
        <v>33</v>
      </c>
      <c r="C20" s="52"/>
      <c r="D20" s="52"/>
      <c r="E20" s="52"/>
      <c r="F20" s="56">
        <v>0</v>
      </c>
      <c r="G20" s="57"/>
      <c r="H20" s="58"/>
      <c r="I20" s="55"/>
      <c r="J20" s="32"/>
      <c r="K20" s="16">
        <f t="shared" si="3"/>
        <v>0</v>
      </c>
    </row>
    <row r="21" spans="1:11" x14ac:dyDescent="0.3">
      <c r="A21" s="52" t="s">
        <v>88</v>
      </c>
      <c r="B21" s="52" t="s">
        <v>33</v>
      </c>
      <c r="C21" s="52"/>
      <c r="D21" s="52"/>
      <c r="E21" s="52"/>
      <c r="F21" s="56">
        <v>0</v>
      </c>
      <c r="G21" s="57"/>
      <c r="H21" s="58"/>
      <c r="I21" s="55"/>
      <c r="J21" s="32"/>
      <c r="K21" s="16">
        <f t="shared" si="3"/>
        <v>0</v>
      </c>
    </row>
    <row r="22" spans="1:11" x14ac:dyDescent="0.3">
      <c r="A22" s="52" t="s">
        <v>89</v>
      </c>
      <c r="B22" s="52" t="s">
        <v>33</v>
      </c>
      <c r="C22" s="52"/>
      <c r="D22" s="52"/>
      <c r="E22" s="52"/>
      <c r="F22" s="56">
        <v>0</v>
      </c>
      <c r="G22" s="57"/>
      <c r="H22" s="58"/>
      <c r="I22" s="55"/>
      <c r="J22" s="32"/>
      <c r="K22" s="16">
        <f t="shared" si="3"/>
        <v>0</v>
      </c>
    </row>
    <row r="23" spans="1:11" x14ac:dyDescent="0.3">
      <c r="A23" s="52" t="s">
        <v>90</v>
      </c>
      <c r="B23" s="52" t="s">
        <v>33</v>
      </c>
      <c r="C23" s="52"/>
      <c r="D23" s="52"/>
      <c r="E23" s="52"/>
      <c r="F23" s="56">
        <v>0</v>
      </c>
      <c r="G23" s="57"/>
      <c r="H23" s="58"/>
      <c r="I23" s="55"/>
      <c r="J23" s="32"/>
      <c r="K23" s="16">
        <f t="shared" si="3"/>
        <v>0</v>
      </c>
    </row>
    <row r="24" spans="1:11" x14ac:dyDescent="0.3">
      <c r="A24" s="52" t="s">
        <v>91</v>
      </c>
      <c r="B24" s="52" t="s">
        <v>33</v>
      </c>
      <c r="C24" s="52"/>
      <c r="D24" s="52"/>
      <c r="E24" s="52"/>
      <c r="F24" s="56">
        <v>0</v>
      </c>
      <c r="G24" s="57"/>
      <c r="H24" s="58"/>
      <c r="I24" s="55"/>
      <c r="J24" s="32"/>
      <c r="K24" s="16">
        <f t="shared" si="3"/>
        <v>0</v>
      </c>
    </row>
    <row r="25" spans="1:11" x14ac:dyDescent="0.3">
      <c r="A25" s="54" t="s">
        <v>92</v>
      </c>
      <c r="B25" s="52" t="s">
        <v>33</v>
      </c>
      <c r="C25" s="52">
        <v>0</v>
      </c>
      <c r="D25" s="59">
        <v>0</v>
      </c>
      <c r="E25" s="52" t="s">
        <v>37</v>
      </c>
      <c r="F25" s="56">
        <f>C25*D25</f>
        <v>0</v>
      </c>
      <c r="G25" s="55"/>
      <c r="H25" s="54"/>
      <c r="I25" s="55"/>
      <c r="J25" s="30" t="str">
        <f>IF(G25="", "", (G25-I25)/H25)</f>
        <v/>
      </c>
      <c r="K25" s="16">
        <f>IFERROR(N(F25)+N(J25), N(F25)+0)</f>
        <v>0</v>
      </c>
    </row>
    <row r="26" spans="1:11" x14ac:dyDescent="0.3">
      <c r="A26" s="54" t="s">
        <v>38</v>
      </c>
      <c r="B26" s="52" t="s">
        <v>33</v>
      </c>
      <c r="C26" s="52">
        <v>0</v>
      </c>
      <c r="D26" s="59">
        <v>0</v>
      </c>
      <c r="E26" s="52" t="s">
        <v>39</v>
      </c>
      <c r="F26" s="56">
        <f>C26*D26</f>
        <v>0</v>
      </c>
      <c r="G26" s="55"/>
      <c r="H26" s="54"/>
      <c r="I26" s="55"/>
      <c r="J26" s="30" t="str">
        <f t="shared" si="2"/>
        <v/>
      </c>
      <c r="K26" s="16">
        <f t="shared" si="3"/>
        <v>0</v>
      </c>
    </row>
    <row r="27" spans="1:11" x14ac:dyDescent="0.3">
      <c r="A27" s="54" t="s">
        <v>136</v>
      </c>
      <c r="B27" s="52" t="s">
        <v>33</v>
      </c>
      <c r="C27" s="52">
        <v>0</v>
      </c>
      <c r="D27" s="52">
        <v>0</v>
      </c>
      <c r="E27" s="52" t="s">
        <v>40</v>
      </c>
      <c r="F27" s="56">
        <f>C27*D27</f>
        <v>0</v>
      </c>
      <c r="G27" s="55"/>
      <c r="H27" s="54"/>
      <c r="I27" s="55"/>
      <c r="J27" s="30" t="str">
        <f t="shared" si="2"/>
        <v/>
      </c>
      <c r="K27" s="16">
        <f t="shared" si="3"/>
        <v>0</v>
      </c>
    </row>
    <row r="28" spans="1:11" x14ac:dyDescent="0.3">
      <c r="A28" s="14"/>
      <c r="B28" s="14"/>
      <c r="C28" s="14"/>
      <c r="D28" s="14"/>
      <c r="E28" s="14" t="s">
        <v>9</v>
      </c>
      <c r="F28" s="17">
        <f>SUM(F5:F27)</f>
        <v>0</v>
      </c>
      <c r="G28" s="17">
        <f>SUM(G5:G27)</f>
        <v>0</v>
      </c>
      <c r="H28" s="14"/>
      <c r="I28" s="14"/>
      <c r="J28" s="17">
        <f>SUM(J5:J27)</f>
        <v>0</v>
      </c>
      <c r="K28" s="17">
        <f>SUM(K5:K27)</f>
        <v>0</v>
      </c>
    </row>
    <row r="31" spans="1:11" ht="18" x14ac:dyDescent="0.35">
      <c r="A31" s="102" t="s">
        <v>41</v>
      </c>
      <c r="B31" s="93"/>
      <c r="C31" s="93"/>
      <c r="D31" s="93"/>
      <c r="E31" s="93"/>
      <c r="F31" s="93"/>
      <c r="G31" s="93"/>
      <c r="H31" s="93"/>
      <c r="I31" s="93"/>
      <c r="J31" s="93"/>
    </row>
    <row r="32" spans="1:11" x14ac:dyDescent="0.3">
      <c r="B32" s="10" t="s">
        <v>42</v>
      </c>
      <c r="C32" s="11">
        <f>SUM(Saannot!Y19:Y44)</f>
        <v>0</v>
      </c>
      <c r="E32" s="10" t="s">
        <v>43</v>
      </c>
      <c r="F32" s="12">
        <f>SUMIF($B$5:$B$27,"kaikki",$K$5:$K$27)</f>
        <v>0</v>
      </c>
    </row>
    <row r="33" spans="1:7" ht="28.8" x14ac:dyDescent="0.3">
      <c r="A33" s="14" t="s">
        <v>10</v>
      </c>
      <c r="B33" s="14" t="s">
        <v>44</v>
      </c>
      <c r="C33" s="14" t="s">
        <v>45</v>
      </c>
      <c r="D33" s="14" t="s">
        <v>46</v>
      </c>
      <c r="E33" s="14" t="s">
        <v>47</v>
      </c>
      <c r="F33" s="14" t="s">
        <v>48</v>
      </c>
      <c r="G33" s="14" t="s">
        <v>49</v>
      </c>
    </row>
    <row r="34" spans="1:7" x14ac:dyDescent="0.3">
      <c r="A34" s="18" t="str">
        <f>Saannot!A19</f>
        <v>Rustoluut (lantio, kylkiluu, rintalasta, lapaluu, ranka ja kaula)</v>
      </c>
      <c r="B34" s="19">
        <f>IFERROR(Saannot!Y19,0)</f>
        <v>0</v>
      </c>
      <c r="C34" s="20">
        <f t="shared" ref="C34:C57" si="4">IF($C$32=0,0,B34/$C$32)</f>
        <v>0</v>
      </c>
      <c r="D34" s="16">
        <f t="shared" ref="D34:D57" si="5">SUMIF($B$5:$B$27,A34,$K$5:$K$27)</f>
        <v>0</v>
      </c>
      <c r="E34" s="16">
        <f t="shared" ref="E34:E57" si="6">$F$32*C34</f>
        <v>0</v>
      </c>
      <c r="F34" s="16">
        <f t="shared" ref="F34:F57" si="7">D34+E34</f>
        <v>0</v>
      </c>
      <c r="G34" s="19">
        <f t="shared" ref="G34:G57" si="8">IF(B34=0,0,F34/B34)</f>
        <v>0</v>
      </c>
    </row>
    <row r="35" spans="1:7" x14ac:dyDescent="0.3">
      <c r="A35" s="18" t="str">
        <f>Saannot!A20</f>
        <v>Putkiluut</v>
      </c>
      <c r="B35" s="19">
        <f>IFERROR(Saannot!Y20,0)</f>
        <v>0</v>
      </c>
      <c r="C35" s="20">
        <f t="shared" si="4"/>
        <v>0</v>
      </c>
      <c r="D35" s="16">
        <f t="shared" si="5"/>
        <v>0</v>
      </c>
      <c r="E35" s="16">
        <f t="shared" si="6"/>
        <v>0</v>
      </c>
      <c r="F35" s="16">
        <f t="shared" si="7"/>
        <v>0</v>
      </c>
      <c r="G35" s="19">
        <f t="shared" si="8"/>
        <v>0</v>
      </c>
    </row>
    <row r="36" spans="1:7" x14ac:dyDescent="0.3">
      <c r="A36" s="18" t="str">
        <f>Saannot!A21</f>
        <v>Potkanpäät</v>
      </c>
      <c r="B36" s="19">
        <f>IFERROR(Saannot!Y21,0)</f>
        <v>0</v>
      </c>
      <c r="C36" s="20">
        <f t="shared" si="4"/>
        <v>0</v>
      </c>
      <c r="D36" s="16">
        <f t="shared" si="5"/>
        <v>0</v>
      </c>
      <c r="E36" s="16">
        <f t="shared" si="6"/>
        <v>0</v>
      </c>
      <c r="F36" s="16">
        <f t="shared" si="7"/>
        <v>0</v>
      </c>
      <c r="G36" s="19">
        <f t="shared" si="8"/>
        <v>0</v>
      </c>
    </row>
    <row r="37" spans="1:7" x14ac:dyDescent="0.3">
      <c r="A37" s="18" t="str">
        <f>Saannot!A22</f>
        <v>Niskajänne</v>
      </c>
      <c r="B37" s="19">
        <f>IFERROR(Saannot!Y22,0)</f>
        <v>0</v>
      </c>
      <c r="C37" s="20">
        <f t="shared" si="4"/>
        <v>0</v>
      </c>
      <c r="D37" s="16">
        <f t="shared" si="5"/>
        <v>0</v>
      </c>
      <c r="E37" s="16">
        <f t="shared" si="6"/>
        <v>0</v>
      </c>
      <c r="F37" s="16">
        <f t="shared" si="7"/>
        <v>0</v>
      </c>
      <c r="G37" s="19">
        <f t="shared" si="8"/>
        <v>0</v>
      </c>
    </row>
    <row r="38" spans="1:7" x14ac:dyDescent="0.3">
      <c r="A38" s="18" t="str">
        <f>Saannot!A23</f>
        <v>Jännetupit</v>
      </c>
      <c r="B38" s="19">
        <f>IFERROR(Saannot!Y23,0)</f>
        <v>0</v>
      </c>
      <c r="C38" s="20">
        <f t="shared" si="4"/>
        <v>0</v>
      </c>
      <c r="D38" s="16">
        <f t="shared" si="5"/>
        <v>0</v>
      </c>
      <c r="E38" s="16">
        <f t="shared" si="6"/>
        <v>0</v>
      </c>
      <c r="F38" s="16">
        <f t="shared" si="7"/>
        <v>0</v>
      </c>
      <c r="G38" s="19">
        <f t="shared" si="8"/>
        <v>0</v>
      </c>
    </row>
    <row r="39" spans="1:7" x14ac:dyDescent="0.3">
      <c r="A39" s="18" t="str">
        <f>Saannot!A24</f>
        <v>Rasvat</v>
      </c>
      <c r="B39" s="19">
        <f>IFERROR(Saannot!Y24,0)</f>
        <v>0</v>
      </c>
      <c r="C39" s="20">
        <f t="shared" si="4"/>
        <v>0</v>
      </c>
      <c r="D39" s="16">
        <f t="shared" si="5"/>
        <v>0</v>
      </c>
      <c r="E39" s="16">
        <f t="shared" si="6"/>
        <v>0</v>
      </c>
      <c r="F39" s="16">
        <f t="shared" si="7"/>
        <v>0</v>
      </c>
      <c r="G39" s="19">
        <f t="shared" si="8"/>
        <v>0</v>
      </c>
    </row>
    <row r="40" spans="1:7" x14ac:dyDescent="0.3">
      <c r="A40" s="18" t="str">
        <f>Saannot!A25</f>
        <v>Kalvot</v>
      </c>
      <c r="B40" s="19">
        <f>IFERROR(Saannot!Y25,0)</f>
        <v>0</v>
      </c>
      <c r="C40" s="20">
        <f t="shared" si="4"/>
        <v>0</v>
      </c>
      <c r="D40" s="16">
        <f t="shared" si="5"/>
        <v>0</v>
      </c>
      <c r="E40" s="16">
        <f t="shared" si="6"/>
        <v>0</v>
      </c>
      <c r="F40" s="16">
        <f t="shared" si="7"/>
        <v>0</v>
      </c>
      <c r="G40" s="19">
        <f t="shared" si="8"/>
        <v>0</v>
      </c>
    </row>
    <row r="41" spans="1:7" x14ac:dyDescent="0.3">
      <c r="A41" s="18" t="str">
        <f>Saannot!A26</f>
        <v>Kaulankärki</v>
      </c>
      <c r="B41" s="19">
        <f>IFERROR(Saannot!Y26,0)</f>
        <v>0</v>
      </c>
      <c r="C41" s="20">
        <f t="shared" si="4"/>
        <v>0</v>
      </c>
      <c r="D41" s="16">
        <f t="shared" si="5"/>
        <v>0</v>
      </c>
      <c r="E41" s="16">
        <f t="shared" si="6"/>
        <v>0</v>
      </c>
      <c r="F41" s="16">
        <f t="shared" si="7"/>
        <v>0</v>
      </c>
      <c r="G41" s="19">
        <f t="shared" si="8"/>
        <v>0</v>
      </c>
    </row>
    <row r="42" spans="1:7" x14ac:dyDescent="0.3">
      <c r="A42" s="18" t="str">
        <f>Saannot!A27</f>
        <v>Osa 1.</v>
      </c>
      <c r="B42" s="19">
        <f>IFERROR(Saannot!Y27,0)</f>
        <v>0</v>
      </c>
      <c r="C42" s="20">
        <f t="shared" si="4"/>
        <v>0</v>
      </c>
      <c r="D42" s="16">
        <f t="shared" si="5"/>
        <v>0</v>
      </c>
      <c r="E42" s="16">
        <f t="shared" si="6"/>
        <v>0</v>
      </c>
      <c r="F42" s="16">
        <f t="shared" si="7"/>
        <v>0</v>
      </c>
      <c r="G42" s="19">
        <f t="shared" si="8"/>
        <v>0</v>
      </c>
    </row>
    <row r="43" spans="1:7" x14ac:dyDescent="0.3">
      <c r="A43" s="18" t="str">
        <f>Saannot!A28</f>
        <v>Osa 2.</v>
      </c>
      <c r="B43" s="19">
        <f>IFERROR(Saannot!Y28,0)</f>
        <v>0</v>
      </c>
      <c r="C43" s="20">
        <f t="shared" si="4"/>
        <v>0</v>
      </c>
      <c r="D43" s="16">
        <f t="shared" si="5"/>
        <v>0</v>
      </c>
      <c r="E43" s="16">
        <f t="shared" si="6"/>
        <v>0</v>
      </c>
      <c r="F43" s="16">
        <f t="shared" si="7"/>
        <v>0</v>
      </c>
      <c r="G43" s="19">
        <f t="shared" si="8"/>
        <v>0</v>
      </c>
    </row>
    <row r="44" spans="1:7" x14ac:dyDescent="0.3">
      <c r="A44" s="18" t="str">
        <f>Saannot!A29</f>
        <v>Osa 3.</v>
      </c>
      <c r="B44" s="19">
        <f>IFERROR(Saannot!Y29,0)</f>
        <v>0</v>
      </c>
      <c r="C44" s="20">
        <f t="shared" si="4"/>
        <v>0</v>
      </c>
      <c r="D44" s="16">
        <f t="shared" si="5"/>
        <v>0</v>
      </c>
      <c r="E44" s="16">
        <f t="shared" si="6"/>
        <v>0</v>
      </c>
      <c r="F44" s="16">
        <f t="shared" si="7"/>
        <v>0</v>
      </c>
      <c r="G44" s="19">
        <f t="shared" si="8"/>
        <v>0</v>
      </c>
    </row>
    <row r="45" spans="1:7" x14ac:dyDescent="0.3">
      <c r="A45" s="18" t="str">
        <f>Saannot!A30</f>
        <v xml:space="preserve">Lajitelma 1. </v>
      </c>
      <c r="B45" s="19">
        <f>IFERROR(Saannot!Y30,0)</f>
        <v>0</v>
      </c>
      <c r="C45" s="20">
        <f t="shared" si="4"/>
        <v>0</v>
      </c>
      <c r="D45" s="16">
        <f t="shared" si="5"/>
        <v>0</v>
      </c>
      <c r="E45" s="16">
        <f t="shared" si="6"/>
        <v>0</v>
      </c>
      <c r="F45" s="16">
        <f t="shared" si="7"/>
        <v>0</v>
      </c>
      <c r="G45" s="19">
        <f t="shared" si="8"/>
        <v>0</v>
      </c>
    </row>
    <row r="46" spans="1:7" x14ac:dyDescent="0.3">
      <c r="A46" s="18" t="str">
        <f>Saannot!A31</f>
        <v xml:space="preserve">Lajitelma 2. </v>
      </c>
      <c r="B46" s="19">
        <f>IFERROR(Saannot!Y31,0)</f>
        <v>0</v>
      </c>
      <c r="C46" s="20">
        <f t="shared" si="4"/>
        <v>0</v>
      </c>
      <c r="D46" s="16">
        <f t="shared" si="5"/>
        <v>0</v>
      </c>
      <c r="E46" s="16">
        <f t="shared" si="6"/>
        <v>0</v>
      </c>
      <c r="F46" s="16">
        <f t="shared" si="7"/>
        <v>0</v>
      </c>
      <c r="G46" s="19">
        <f t="shared" si="8"/>
        <v>0</v>
      </c>
    </row>
    <row r="47" spans="1:7" x14ac:dyDescent="0.3">
      <c r="A47" s="18" t="str">
        <f>Saannot!A32</f>
        <v xml:space="preserve">Lajitelma 3. </v>
      </c>
      <c r="B47" s="19">
        <f>IFERROR(Saannot!Y32,0)</f>
        <v>0</v>
      </c>
      <c r="C47" s="20">
        <f t="shared" si="4"/>
        <v>0</v>
      </c>
      <c r="D47" s="16">
        <f t="shared" si="5"/>
        <v>0</v>
      </c>
      <c r="E47" s="16">
        <f t="shared" si="6"/>
        <v>0</v>
      </c>
      <c r="F47" s="16">
        <f t="shared" si="7"/>
        <v>0</v>
      </c>
      <c r="G47" s="19">
        <f t="shared" si="8"/>
        <v>0</v>
      </c>
    </row>
    <row r="48" spans="1:7" x14ac:dyDescent="0.3">
      <c r="A48" s="18">
        <f>Saannot!A33</f>
        <v>0</v>
      </c>
      <c r="B48" s="19">
        <f>IFERROR(Saannot!Y33,0)</f>
        <v>0</v>
      </c>
      <c r="C48" s="20">
        <f t="shared" si="4"/>
        <v>0</v>
      </c>
      <c r="D48" s="16">
        <f t="shared" si="5"/>
        <v>0</v>
      </c>
      <c r="E48" s="16">
        <f t="shared" si="6"/>
        <v>0</v>
      </c>
      <c r="F48" s="16">
        <f t="shared" si="7"/>
        <v>0</v>
      </c>
      <c r="G48" s="19">
        <f t="shared" si="8"/>
        <v>0</v>
      </c>
    </row>
    <row r="49" spans="1:7" x14ac:dyDescent="0.3">
      <c r="A49" s="18">
        <f>Saannot!A34</f>
        <v>0</v>
      </c>
      <c r="B49" s="19">
        <f>IFERROR(Saannot!Y34,0)</f>
        <v>0</v>
      </c>
      <c r="C49" s="20">
        <f t="shared" si="4"/>
        <v>0</v>
      </c>
      <c r="D49" s="16">
        <f t="shared" si="5"/>
        <v>0</v>
      </c>
      <c r="E49" s="16">
        <f t="shared" si="6"/>
        <v>0</v>
      </c>
      <c r="F49" s="16">
        <f t="shared" si="7"/>
        <v>0</v>
      </c>
      <c r="G49" s="19">
        <f t="shared" si="8"/>
        <v>0</v>
      </c>
    </row>
    <row r="50" spans="1:7" x14ac:dyDescent="0.3">
      <c r="A50" s="18">
        <f>Saannot!A35</f>
        <v>0</v>
      </c>
      <c r="B50" s="19">
        <f>IFERROR(Saannot!Y35,0)</f>
        <v>0</v>
      </c>
      <c r="C50" s="20">
        <f t="shared" si="4"/>
        <v>0</v>
      </c>
      <c r="D50" s="16">
        <f t="shared" si="5"/>
        <v>0</v>
      </c>
      <c r="E50" s="16">
        <f t="shared" si="6"/>
        <v>0</v>
      </c>
      <c r="F50" s="16">
        <f t="shared" si="7"/>
        <v>0</v>
      </c>
      <c r="G50" s="19">
        <f t="shared" si="8"/>
        <v>0</v>
      </c>
    </row>
    <row r="51" spans="1:7" x14ac:dyDescent="0.3">
      <c r="A51" s="18">
        <f>Saannot!A36</f>
        <v>0</v>
      </c>
      <c r="B51" s="19">
        <f>IFERROR(Saannot!Y36,0)</f>
        <v>0</v>
      </c>
      <c r="C51" s="20">
        <f t="shared" si="4"/>
        <v>0</v>
      </c>
      <c r="D51" s="16">
        <f t="shared" si="5"/>
        <v>0</v>
      </c>
      <c r="E51" s="16">
        <f t="shared" si="6"/>
        <v>0</v>
      </c>
      <c r="F51" s="16">
        <f t="shared" si="7"/>
        <v>0</v>
      </c>
      <c r="G51" s="19">
        <f t="shared" si="8"/>
        <v>0</v>
      </c>
    </row>
    <row r="52" spans="1:7" x14ac:dyDescent="0.3">
      <c r="A52" s="18">
        <f>Saannot!A37</f>
        <v>0</v>
      </c>
      <c r="B52" s="19">
        <f>IFERROR(Saannot!Y37,0)</f>
        <v>0</v>
      </c>
      <c r="C52" s="20">
        <f t="shared" si="4"/>
        <v>0</v>
      </c>
      <c r="D52" s="16">
        <f t="shared" si="5"/>
        <v>0</v>
      </c>
      <c r="E52" s="16">
        <f t="shared" si="6"/>
        <v>0</v>
      </c>
      <c r="F52" s="16">
        <f t="shared" si="7"/>
        <v>0</v>
      </c>
      <c r="G52" s="19">
        <f t="shared" si="8"/>
        <v>0</v>
      </c>
    </row>
    <row r="53" spans="1:7" x14ac:dyDescent="0.3">
      <c r="A53" s="18">
        <f>Saannot!A38</f>
        <v>0</v>
      </c>
      <c r="B53" s="19">
        <f>IFERROR(Saannot!Y38,0)</f>
        <v>0</v>
      </c>
      <c r="C53" s="20">
        <f t="shared" si="4"/>
        <v>0</v>
      </c>
      <c r="D53" s="16">
        <f t="shared" si="5"/>
        <v>0</v>
      </c>
      <c r="E53" s="16">
        <f t="shared" si="6"/>
        <v>0</v>
      </c>
      <c r="F53" s="16">
        <f t="shared" si="7"/>
        <v>0</v>
      </c>
      <c r="G53" s="19">
        <f t="shared" si="8"/>
        <v>0</v>
      </c>
    </row>
    <row r="54" spans="1:7" x14ac:dyDescent="0.3">
      <c r="A54" s="18">
        <f>Saannot!A39</f>
        <v>0</v>
      </c>
      <c r="B54" s="19">
        <f>IFERROR(Saannot!Y39,0)</f>
        <v>0</v>
      </c>
      <c r="C54" s="20">
        <f t="shared" si="4"/>
        <v>0</v>
      </c>
      <c r="D54" s="16">
        <f t="shared" si="5"/>
        <v>0</v>
      </c>
      <c r="E54" s="16">
        <f t="shared" si="6"/>
        <v>0</v>
      </c>
      <c r="F54" s="16">
        <f t="shared" si="7"/>
        <v>0</v>
      </c>
      <c r="G54" s="19">
        <f t="shared" si="8"/>
        <v>0</v>
      </c>
    </row>
    <row r="55" spans="1:7" x14ac:dyDescent="0.3">
      <c r="A55" s="18">
        <f>Saannot!A40</f>
        <v>0</v>
      </c>
      <c r="B55" s="19">
        <f>IFERROR(Saannot!Y40,0)</f>
        <v>0</v>
      </c>
      <c r="C55" s="20">
        <f t="shared" si="4"/>
        <v>0</v>
      </c>
      <c r="D55" s="16">
        <f t="shared" si="5"/>
        <v>0</v>
      </c>
      <c r="E55" s="16">
        <f t="shared" si="6"/>
        <v>0</v>
      </c>
      <c r="F55" s="16">
        <f t="shared" si="7"/>
        <v>0</v>
      </c>
      <c r="G55" s="19">
        <f t="shared" si="8"/>
        <v>0</v>
      </c>
    </row>
    <row r="56" spans="1:7" x14ac:dyDescent="0.3">
      <c r="A56" s="18">
        <f>Saannot!A41</f>
        <v>0</v>
      </c>
      <c r="B56" s="19">
        <f>IFERROR(Saannot!Y41,0)</f>
        <v>0</v>
      </c>
      <c r="C56" s="20">
        <f t="shared" si="4"/>
        <v>0</v>
      </c>
      <c r="D56" s="16">
        <f t="shared" si="5"/>
        <v>0</v>
      </c>
      <c r="E56" s="16">
        <f t="shared" si="6"/>
        <v>0</v>
      </c>
      <c r="F56" s="16">
        <f t="shared" si="7"/>
        <v>0</v>
      </c>
      <c r="G56" s="19">
        <f t="shared" si="8"/>
        <v>0</v>
      </c>
    </row>
    <row r="57" spans="1:7" ht="15" customHeight="1" x14ac:dyDescent="0.3">
      <c r="A57" s="18">
        <f>Saannot!A42</f>
        <v>0</v>
      </c>
      <c r="B57" s="19">
        <f>IFERROR(Saannot!Y42,0)</f>
        <v>0</v>
      </c>
      <c r="C57" s="20">
        <f t="shared" si="4"/>
        <v>0</v>
      </c>
      <c r="D57" s="16">
        <f t="shared" si="5"/>
        <v>0</v>
      </c>
      <c r="E57" s="16">
        <f t="shared" si="6"/>
        <v>0</v>
      </c>
      <c r="F57" s="16">
        <f t="shared" si="7"/>
        <v>0</v>
      </c>
      <c r="G57" s="19">
        <f t="shared" si="8"/>
        <v>0</v>
      </c>
    </row>
    <row r="58" spans="1:7" x14ac:dyDescent="0.3">
      <c r="A58" s="45" t="s">
        <v>9</v>
      </c>
      <c r="B58" s="46">
        <f>SUM(B34:B57)</f>
        <v>0</v>
      </c>
      <c r="C58" s="41">
        <f t="shared" ref="C58:F58" si="9">SUM(C34:C57)</f>
        <v>0</v>
      </c>
      <c r="D58" s="46">
        <f t="shared" si="9"/>
        <v>0</v>
      </c>
      <c r="E58" s="46">
        <f t="shared" si="9"/>
        <v>0</v>
      </c>
      <c r="F58" s="46">
        <f t="shared" si="9"/>
        <v>0</v>
      </c>
      <c r="G58" s="46" t="e">
        <f>F58/B58</f>
        <v>#DIV/0!</v>
      </c>
    </row>
  </sheetData>
  <sheetProtection algorithmName="SHA-512" hashValue="B449Xev/1+E4SOKuKLcMmXtgivrVj6t6834otliMhgXZYJN/r3uqL0tg1Op5VDkG+NXe6sYh05th7ps4OVLzTQ==" saltValue="2Yy846wLjnAZOB6Ur6Us0A==" spinCount="100000" sheet="1" objects="1" scenarios="1"/>
  <mergeCells count="3">
    <mergeCell ref="A1:J1"/>
    <mergeCell ref="A2:J2"/>
    <mergeCell ref="A31:J31"/>
  </mergeCells>
  <dataValidations count="2">
    <dataValidation type="whole" operator="greaterThanOrEqual" allowBlank="1" errorTitle="Virheellinen käyttöikä" error="Käyttöiän tulee olla vähintään 1." sqref="H5:H27" xr:uid="{50130802-6BE7-4143-B153-A559C697D726}">
      <formula1>1</formula1>
    </dataValidation>
    <dataValidation type="list" allowBlank="1" errorTitle="Virheellinen kohdistus" error="Valitse pudotusvalikosta." sqref="B5:B27" xr:uid="{9D995714-8107-47DD-A04F-B060E75DE1C9}">
      <formula1>$A$34:$A$57</formula1>
    </dataValidation>
  </dataValidations>
  <pageMargins left="0.75" right="0.75" top="1" bottom="1" header="0.5" footer="0.5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0AFE-FD20-4657-9218-9EA1FD1466C8}">
  <sheetPr>
    <tabColor theme="4" tint="0.39997558519241921"/>
  </sheetPr>
  <dimension ref="A1:J38"/>
  <sheetViews>
    <sheetView zoomScaleNormal="100" workbookViewId="0">
      <selection activeCell="E19" sqref="E19"/>
    </sheetView>
  </sheetViews>
  <sheetFormatPr defaultRowHeight="14.4" x14ac:dyDescent="0.3"/>
  <cols>
    <col min="1" max="1" width="18.6640625" customWidth="1"/>
    <col min="2" max="2" width="21.5546875" style="35" customWidth="1"/>
    <col min="3" max="3" width="23.109375" style="35" customWidth="1"/>
    <col min="4" max="4" width="21.21875" customWidth="1"/>
    <col min="5" max="5" width="25.109375" customWidth="1"/>
  </cols>
  <sheetData>
    <row r="1" spans="1:10" x14ac:dyDescent="0.3">
      <c r="A1" s="89" t="s">
        <v>169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21" x14ac:dyDescent="0.3">
      <c r="A2" s="28"/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3">
      <c r="A3" t="s">
        <v>139</v>
      </c>
    </row>
    <row r="4" spans="1:10" x14ac:dyDescent="0.3">
      <c r="A4" t="s">
        <v>143</v>
      </c>
    </row>
    <row r="5" spans="1:10" x14ac:dyDescent="0.3">
      <c r="A5" t="s">
        <v>127</v>
      </c>
    </row>
    <row r="7" spans="1:10" x14ac:dyDescent="0.3">
      <c r="A7" s="4" t="s">
        <v>114</v>
      </c>
      <c r="B7" s="60">
        <v>0</v>
      </c>
    </row>
    <row r="8" spans="1:10" x14ac:dyDescent="0.3">
      <c r="A8" s="4" t="s">
        <v>117</v>
      </c>
      <c r="B8" s="36">
        <f>B7/60</f>
        <v>0</v>
      </c>
    </row>
    <row r="9" spans="1:10" x14ac:dyDescent="0.3">
      <c r="A9" s="4" t="s">
        <v>141</v>
      </c>
      <c r="B9" s="22">
        <f>Saannot!D15</f>
        <v>0</v>
      </c>
    </row>
    <row r="12" spans="1:10" ht="28.8" x14ac:dyDescent="0.3">
      <c r="A12" s="2" t="s">
        <v>113</v>
      </c>
      <c r="B12" s="39" t="s">
        <v>142</v>
      </c>
      <c r="C12" s="39" t="s">
        <v>138</v>
      </c>
      <c r="D12" s="40" t="s">
        <v>115</v>
      </c>
      <c r="E12" s="2" t="s">
        <v>116</v>
      </c>
    </row>
    <row r="13" spans="1:10" ht="57.6" x14ac:dyDescent="0.3">
      <c r="A13" s="18" t="str">
        <f>'Menot (TK)'!A34</f>
        <v>Rustoluut (lantio, kylkiluu, rintalasta, lapaluu, ranka ja kaula)</v>
      </c>
      <c r="B13" s="61"/>
      <c r="C13" s="19" t="str">
        <f>IF(B13&gt;0,"EI","Kyllä")</f>
        <v>Kyllä</v>
      </c>
      <c r="D13" s="19">
        <f>IF(C13="Kyllä",0,$B$8)</f>
        <v>0</v>
      </c>
      <c r="E13" s="22">
        <f>(B13*$B$9)*D13</f>
        <v>0</v>
      </c>
    </row>
    <row r="14" spans="1:10" x14ac:dyDescent="0.3">
      <c r="A14" s="18" t="str">
        <f>'Menot (TK)'!A35</f>
        <v>Putkiluut</v>
      </c>
      <c r="B14" s="61"/>
      <c r="C14" s="19" t="str">
        <f t="shared" ref="C14:C36" si="0">IF(B14&gt;0,"EI","Kyllä")</f>
        <v>Kyllä</v>
      </c>
      <c r="D14" s="19">
        <f t="shared" ref="D14:D36" si="1">IF(C14="Kyllä",0,$B$8)</f>
        <v>0</v>
      </c>
      <c r="E14" s="22">
        <f t="shared" ref="E14:E36" si="2">(B14*$B$9)*D14</f>
        <v>0</v>
      </c>
    </row>
    <row r="15" spans="1:10" x14ac:dyDescent="0.3">
      <c r="A15" s="18" t="str">
        <f>'Menot (TK)'!A36</f>
        <v>Potkanpäät</v>
      </c>
      <c r="B15" s="61"/>
      <c r="C15" s="19" t="str">
        <f t="shared" si="0"/>
        <v>Kyllä</v>
      </c>
      <c r="D15" s="19">
        <f t="shared" si="1"/>
        <v>0</v>
      </c>
      <c r="E15" s="22">
        <f t="shared" si="2"/>
        <v>0</v>
      </c>
    </row>
    <row r="16" spans="1:10" x14ac:dyDescent="0.3">
      <c r="A16" s="18" t="str">
        <f>'Menot (TK)'!A37</f>
        <v>Niskajänne</v>
      </c>
      <c r="B16" s="61"/>
      <c r="C16" s="19" t="str">
        <f t="shared" si="0"/>
        <v>Kyllä</v>
      </c>
      <c r="D16" s="19">
        <f t="shared" si="1"/>
        <v>0</v>
      </c>
      <c r="E16" s="22">
        <f t="shared" si="2"/>
        <v>0</v>
      </c>
    </row>
    <row r="17" spans="1:5" x14ac:dyDescent="0.3">
      <c r="A17" s="18" t="str">
        <f>'Menot (TK)'!A38</f>
        <v>Jännetupit</v>
      </c>
      <c r="B17" s="61"/>
      <c r="C17" s="19" t="str">
        <f t="shared" si="0"/>
        <v>Kyllä</v>
      </c>
      <c r="D17" s="19">
        <f t="shared" si="1"/>
        <v>0</v>
      </c>
      <c r="E17" s="22">
        <f t="shared" si="2"/>
        <v>0</v>
      </c>
    </row>
    <row r="18" spans="1:5" x14ac:dyDescent="0.3">
      <c r="A18" s="18" t="str">
        <f>'Menot (TK)'!A39</f>
        <v>Rasvat</v>
      </c>
      <c r="B18" s="61"/>
      <c r="C18" s="19" t="str">
        <f t="shared" si="0"/>
        <v>Kyllä</v>
      </c>
      <c r="D18" s="19">
        <f t="shared" si="1"/>
        <v>0</v>
      </c>
      <c r="E18" s="22">
        <f t="shared" si="2"/>
        <v>0</v>
      </c>
    </row>
    <row r="19" spans="1:5" x14ac:dyDescent="0.3">
      <c r="A19" s="18" t="str">
        <f>'Menot (TK)'!A40</f>
        <v>Kalvot</v>
      </c>
      <c r="B19" s="61"/>
      <c r="C19" s="19" t="str">
        <f t="shared" si="0"/>
        <v>Kyllä</v>
      </c>
      <c r="D19" s="19">
        <f t="shared" si="1"/>
        <v>0</v>
      </c>
      <c r="E19" s="22">
        <f t="shared" si="2"/>
        <v>0</v>
      </c>
    </row>
    <row r="20" spans="1:5" x14ac:dyDescent="0.3">
      <c r="A20" s="18" t="str">
        <f>'Menot (TK)'!A41</f>
        <v>Kaulankärki</v>
      </c>
      <c r="B20" s="61"/>
      <c r="C20" s="19" t="str">
        <f t="shared" si="0"/>
        <v>Kyllä</v>
      </c>
      <c r="D20" s="19">
        <f t="shared" si="1"/>
        <v>0</v>
      </c>
      <c r="E20" s="22">
        <f t="shared" si="2"/>
        <v>0</v>
      </c>
    </row>
    <row r="21" spans="1:5" x14ac:dyDescent="0.3">
      <c r="A21" s="18" t="str">
        <f>'Menot (TK)'!A42</f>
        <v>Osa 1.</v>
      </c>
      <c r="B21" s="61"/>
      <c r="C21" s="19" t="str">
        <f t="shared" si="0"/>
        <v>Kyllä</v>
      </c>
      <c r="D21" s="19">
        <f t="shared" si="1"/>
        <v>0</v>
      </c>
      <c r="E21" s="22">
        <f t="shared" si="2"/>
        <v>0</v>
      </c>
    </row>
    <row r="22" spans="1:5" x14ac:dyDescent="0.3">
      <c r="A22" s="18" t="str">
        <f>'Menot (TK)'!A43</f>
        <v>Osa 2.</v>
      </c>
      <c r="B22" s="61"/>
      <c r="C22" s="19" t="str">
        <f t="shared" si="0"/>
        <v>Kyllä</v>
      </c>
      <c r="D22" s="19">
        <f t="shared" si="1"/>
        <v>0</v>
      </c>
      <c r="E22" s="22">
        <f t="shared" si="2"/>
        <v>0</v>
      </c>
    </row>
    <row r="23" spans="1:5" x14ac:dyDescent="0.3">
      <c r="A23" s="18" t="str">
        <f>'Menot (TK)'!A44</f>
        <v>Osa 3.</v>
      </c>
      <c r="B23" s="61"/>
      <c r="C23" s="19" t="str">
        <f t="shared" si="0"/>
        <v>Kyllä</v>
      </c>
      <c r="D23" s="19">
        <f t="shared" si="1"/>
        <v>0</v>
      </c>
      <c r="E23" s="22">
        <f t="shared" si="2"/>
        <v>0</v>
      </c>
    </row>
    <row r="24" spans="1:5" x14ac:dyDescent="0.3">
      <c r="A24" s="18" t="str">
        <f>'Menot (TK)'!A45</f>
        <v xml:space="preserve">Lajitelma 1. </v>
      </c>
      <c r="B24" s="61"/>
      <c r="C24" s="19" t="str">
        <f t="shared" si="0"/>
        <v>Kyllä</v>
      </c>
      <c r="D24" s="19">
        <f t="shared" si="1"/>
        <v>0</v>
      </c>
      <c r="E24" s="22">
        <f t="shared" si="2"/>
        <v>0</v>
      </c>
    </row>
    <row r="25" spans="1:5" x14ac:dyDescent="0.3">
      <c r="A25" s="18" t="str">
        <f>'Menot (TK)'!A46</f>
        <v xml:space="preserve">Lajitelma 2. </v>
      </c>
      <c r="B25" s="61"/>
      <c r="C25" s="19" t="str">
        <f t="shared" si="0"/>
        <v>Kyllä</v>
      </c>
      <c r="D25" s="19">
        <f t="shared" si="1"/>
        <v>0</v>
      </c>
      <c r="E25" s="22">
        <f t="shared" si="2"/>
        <v>0</v>
      </c>
    </row>
    <row r="26" spans="1:5" x14ac:dyDescent="0.3">
      <c r="A26" s="18" t="str">
        <f>'Menot (TK)'!A47</f>
        <v xml:space="preserve">Lajitelma 3. </v>
      </c>
      <c r="B26" s="61"/>
      <c r="C26" s="19" t="str">
        <f t="shared" si="0"/>
        <v>Kyllä</v>
      </c>
      <c r="D26" s="19">
        <f t="shared" si="1"/>
        <v>0</v>
      </c>
      <c r="E26" s="22">
        <f t="shared" si="2"/>
        <v>0</v>
      </c>
    </row>
    <row r="27" spans="1:5" x14ac:dyDescent="0.3">
      <c r="A27" s="18">
        <f>'Menot (TK)'!A48</f>
        <v>0</v>
      </c>
      <c r="B27" s="61"/>
      <c r="C27" s="19" t="str">
        <f t="shared" si="0"/>
        <v>Kyllä</v>
      </c>
      <c r="D27" s="19">
        <f t="shared" si="1"/>
        <v>0</v>
      </c>
      <c r="E27" s="22">
        <f t="shared" si="2"/>
        <v>0</v>
      </c>
    </row>
    <row r="28" spans="1:5" x14ac:dyDescent="0.3">
      <c r="A28" s="18">
        <f>'Menot (TK)'!A49</f>
        <v>0</v>
      </c>
      <c r="B28" s="61"/>
      <c r="C28" s="19" t="str">
        <f t="shared" si="0"/>
        <v>Kyllä</v>
      </c>
      <c r="D28" s="19">
        <f t="shared" si="1"/>
        <v>0</v>
      </c>
      <c r="E28" s="22">
        <f t="shared" si="2"/>
        <v>0</v>
      </c>
    </row>
    <row r="29" spans="1:5" x14ac:dyDescent="0.3">
      <c r="A29" s="18">
        <f>'Menot (TK)'!A50</f>
        <v>0</v>
      </c>
      <c r="B29" s="61"/>
      <c r="C29" s="19" t="str">
        <f t="shared" si="0"/>
        <v>Kyllä</v>
      </c>
      <c r="D29" s="19">
        <f t="shared" si="1"/>
        <v>0</v>
      </c>
      <c r="E29" s="22">
        <f t="shared" si="2"/>
        <v>0</v>
      </c>
    </row>
    <row r="30" spans="1:5" x14ac:dyDescent="0.3">
      <c r="A30" s="18">
        <f>'Menot (TK)'!A51</f>
        <v>0</v>
      </c>
      <c r="B30" s="61"/>
      <c r="C30" s="19" t="str">
        <f t="shared" si="0"/>
        <v>Kyllä</v>
      </c>
      <c r="D30" s="19">
        <f t="shared" si="1"/>
        <v>0</v>
      </c>
      <c r="E30" s="22">
        <f t="shared" si="2"/>
        <v>0</v>
      </c>
    </row>
    <row r="31" spans="1:5" x14ac:dyDescent="0.3">
      <c r="A31" s="18">
        <f>'Menot (TK)'!A52</f>
        <v>0</v>
      </c>
      <c r="B31" s="61"/>
      <c r="C31" s="19" t="str">
        <f t="shared" si="0"/>
        <v>Kyllä</v>
      </c>
      <c r="D31" s="19">
        <f t="shared" si="1"/>
        <v>0</v>
      </c>
      <c r="E31" s="22">
        <f t="shared" si="2"/>
        <v>0</v>
      </c>
    </row>
    <row r="32" spans="1:5" x14ac:dyDescent="0.3">
      <c r="A32" s="18">
        <f>'Menot (TK)'!A53</f>
        <v>0</v>
      </c>
      <c r="B32" s="61"/>
      <c r="C32" s="19" t="str">
        <f t="shared" si="0"/>
        <v>Kyllä</v>
      </c>
      <c r="D32" s="19">
        <f t="shared" si="1"/>
        <v>0</v>
      </c>
      <c r="E32" s="22">
        <f t="shared" si="2"/>
        <v>0</v>
      </c>
    </row>
    <row r="33" spans="1:5" x14ac:dyDescent="0.3">
      <c r="A33" s="18">
        <f>'Menot (TK)'!A54</f>
        <v>0</v>
      </c>
      <c r="B33" s="61"/>
      <c r="C33" s="19" t="str">
        <f t="shared" si="0"/>
        <v>Kyllä</v>
      </c>
      <c r="D33" s="19">
        <f t="shared" si="1"/>
        <v>0</v>
      </c>
      <c r="E33" s="22">
        <f t="shared" si="2"/>
        <v>0</v>
      </c>
    </row>
    <row r="34" spans="1:5" x14ac:dyDescent="0.3">
      <c r="A34" s="18">
        <f>'Menot (TK)'!A55</f>
        <v>0</v>
      </c>
      <c r="B34" s="61"/>
      <c r="C34" s="19" t="str">
        <f t="shared" si="0"/>
        <v>Kyllä</v>
      </c>
      <c r="D34" s="19">
        <f t="shared" si="1"/>
        <v>0</v>
      </c>
      <c r="E34" s="22">
        <f t="shared" si="2"/>
        <v>0</v>
      </c>
    </row>
    <row r="35" spans="1:5" x14ac:dyDescent="0.3">
      <c r="A35" s="18">
        <f>'Menot (TK)'!A56</f>
        <v>0</v>
      </c>
      <c r="B35" s="61"/>
      <c r="C35" s="19" t="str">
        <f t="shared" si="0"/>
        <v>Kyllä</v>
      </c>
      <c r="D35" s="19">
        <f t="shared" si="1"/>
        <v>0</v>
      </c>
      <c r="E35" s="22">
        <f t="shared" si="2"/>
        <v>0</v>
      </c>
    </row>
    <row r="36" spans="1:5" x14ac:dyDescent="0.3">
      <c r="A36" s="18">
        <f>'Menot (TK)'!A57</f>
        <v>0</v>
      </c>
      <c r="B36" s="61"/>
      <c r="C36" s="19" t="str">
        <f t="shared" si="0"/>
        <v>Kyllä</v>
      </c>
      <c r="D36" s="19">
        <f t="shared" si="1"/>
        <v>0</v>
      </c>
      <c r="E36" s="22">
        <f t="shared" si="2"/>
        <v>0</v>
      </c>
    </row>
    <row r="37" spans="1:5" x14ac:dyDescent="0.3">
      <c r="A37" s="9"/>
      <c r="D37" s="37" t="s">
        <v>9</v>
      </c>
      <c r="E37" s="38">
        <f>SUM(E13:E36)</f>
        <v>0</v>
      </c>
    </row>
    <row r="38" spans="1:5" x14ac:dyDescent="0.3">
      <c r="A38" s="9"/>
      <c r="D38" s="34"/>
    </row>
  </sheetData>
  <sheetProtection algorithmName="SHA-512" hashValue="z20wFihULAvr/OPDvjdkUQUp63aBT3LZnjccFVTbGtpzhx+RcwdbmJfP7JWVSqgCGQAskfqvvcyTycl6+giPrw==" saltValue="Ku3Nxiz6nMwt0IGCMyQQYw==" spinCount="100000" sheet="1" objects="1" scenarios="1"/>
  <mergeCells count="1">
    <mergeCell ref="A1:J1"/>
  </mergeCells>
  <pageMargins left="0.7" right="0.7" top="0.75" bottom="0.75" header="0.3" footer="0.3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4A17-7A6D-4536-8791-4870FE6BCD31}">
  <sheetPr>
    <tabColor theme="4" tint="0.39997558519241921"/>
  </sheetPr>
  <dimension ref="A1:N31"/>
  <sheetViews>
    <sheetView topLeftCell="D1" workbookViewId="0">
      <pane ySplit="4" topLeftCell="A5" activePane="bottomLeft" state="frozen"/>
      <selection activeCell="B47" sqref="B47"/>
      <selection pane="bottomLeft" activeCell="K41" sqref="K41"/>
    </sheetView>
  </sheetViews>
  <sheetFormatPr defaultRowHeight="14.4" x14ac:dyDescent="0.3"/>
  <cols>
    <col min="1" max="1" width="33" customWidth="1"/>
    <col min="2" max="2" width="21.109375" customWidth="1"/>
    <col min="3" max="3" width="16.33203125" customWidth="1"/>
    <col min="4" max="4" width="23" customWidth="1"/>
    <col min="5" max="5" width="17.44140625" customWidth="1"/>
    <col min="6" max="6" width="15.109375" customWidth="1"/>
    <col min="7" max="7" width="21" customWidth="1"/>
    <col min="8" max="8" width="17" customWidth="1"/>
    <col min="9" max="9" width="23.21875" customWidth="1"/>
    <col min="10" max="10" width="21.44140625" customWidth="1"/>
    <col min="11" max="12" width="19" customWidth="1"/>
    <col min="13" max="13" width="20.6640625" customWidth="1"/>
    <col min="14" max="14" width="8.88671875" style="35"/>
  </cols>
  <sheetData>
    <row r="1" spans="1:14" s="75" customFormat="1" ht="21" customHeight="1" x14ac:dyDescent="0.4">
      <c r="A1" s="79" t="s">
        <v>170</v>
      </c>
      <c r="B1" s="77">
        <f>Saannot!$D$15</f>
        <v>0</v>
      </c>
      <c r="C1" s="75" t="s">
        <v>165</v>
      </c>
      <c r="N1" s="78"/>
    </row>
    <row r="2" spans="1:14" ht="15.6" customHeight="1" x14ac:dyDescent="0.3">
      <c r="A2" s="103" t="s">
        <v>125</v>
      </c>
      <c r="B2" s="93"/>
      <c r="C2" s="93"/>
      <c r="D2" s="93"/>
      <c r="E2" s="93"/>
      <c r="F2" s="93"/>
      <c r="G2" s="93"/>
      <c r="H2" s="93"/>
      <c r="I2" s="93"/>
      <c r="J2" s="93"/>
    </row>
    <row r="4" spans="1:14" ht="28.8" x14ac:dyDescent="0.3">
      <c r="A4" s="14" t="s">
        <v>50</v>
      </c>
      <c r="B4" s="14" t="s">
        <v>51</v>
      </c>
      <c r="C4" s="14" t="s">
        <v>52</v>
      </c>
      <c r="D4" s="14" t="s">
        <v>102</v>
      </c>
      <c r="E4" s="14" t="s">
        <v>103</v>
      </c>
      <c r="F4" s="14" t="s">
        <v>104</v>
      </c>
      <c r="G4" s="14" t="s">
        <v>105</v>
      </c>
      <c r="H4" s="14" t="s">
        <v>106</v>
      </c>
      <c r="I4" s="14" t="s">
        <v>108</v>
      </c>
      <c r="J4" s="14" t="s">
        <v>109</v>
      </c>
      <c r="K4" s="14" t="s">
        <v>110</v>
      </c>
      <c r="L4" s="14" t="s">
        <v>56</v>
      </c>
      <c r="M4" s="14" t="s">
        <v>111</v>
      </c>
      <c r="N4" s="33" t="s">
        <v>112</v>
      </c>
    </row>
    <row r="5" spans="1:14" ht="28.8" x14ac:dyDescent="0.3">
      <c r="A5" s="18" t="str">
        <f>' Lisätyö (TK)'!A13</f>
        <v>Rustoluut (lantio, kylkiluu, rintalasta, lapaluu, ranka ja kaula)</v>
      </c>
      <c r="B5" s="21">
        <f>Saannot!AA19</f>
        <v>0</v>
      </c>
      <c r="C5" s="21">
        <f>Saannot!AB19</f>
        <v>0</v>
      </c>
      <c r="D5" s="60">
        <v>0</v>
      </c>
      <c r="E5" s="60"/>
      <c r="F5" s="22">
        <f>$B$1</f>
        <v>0</v>
      </c>
      <c r="G5" s="22">
        <f>N(B5)*N(F5)</f>
        <v>0</v>
      </c>
      <c r="H5" s="22">
        <f>N(C5)*N(F5)</f>
        <v>0</v>
      </c>
      <c r="I5" s="16">
        <f>N(G5)*N(D5) + N(H5)*N(E5)</f>
        <v>0</v>
      </c>
      <c r="J5" s="19">
        <f>IFERROR(VLOOKUP(A5,'Menot (TK)'!$A$34:$G$57,7,FALSE),0)</f>
        <v>0</v>
      </c>
      <c r="K5" s="16">
        <f>J5*G5</f>
        <v>0</v>
      </c>
      <c r="L5" s="16">
        <f>' Lisätyö (TK)'!E13</f>
        <v>0</v>
      </c>
      <c r="M5" s="16">
        <f>I5-K5-L5</f>
        <v>0</v>
      </c>
      <c r="N5" s="42" t="e">
        <f>M5/I5</f>
        <v>#DIV/0!</v>
      </c>
    </row>
    <row r="6" spans="1:14" x14ac:dyDescent="0.3">
      <c r="A6" s="18" t="str">
        <f>' Lisätyö (TK)'!A14</f>
        <v>Putkiluut</v>
      </c>
      <c r="B6" s="21">
        <f>Saannot!AA20</f>
        <v>0</v>
      </c>
      <c r="C6" s="21">
        <f>Saannot!AB20</f>
        <v>0</v>
      </c>
      <c r="D6" s="60">
        <v>0</v>
      </c>
      <c r="E6" s="60"/>
      <c r="F6" s="22">
        <f t="shared" ref="F6:F28" si="0">$B$1</f>
        <v>0</v>
      </c>
      <c r="G6" s="22">
        <f t="shared" ref="G6:G28" si="1">N(B6)*N(F6)</f>
        <v>0</v>
      </c>
      <c r="H6" s="22">
        <f t="shared" ref="H6:H28" si="2">N(C6)*N(F6)</f>
        <v>0</v>
      </c>
      <c r="I6" s="16">
        <f t="shared" ref="I6:I28" si="3">N(G6)*N(D6) + N(H6)*N(E6)</f>
        <v>0</v>
      </c>
      <c r="J6" s="19">
        <f>IFERROR(VLOOKUP(A6,'Menot (TK)'!$A$34:$G$57,7,FALSE),0)</f>
        <v>0</v>
      </c>
      <c r="K6" s="16">
        <f t="shared" ref="K6:K28" si="4">J6*G6</f>
        <v>0</v>
      </c>
      <c r="L6" s="16">
        <f>' Lisätyö (TK)'!E14</f>
        <v>0</v>
      </c>
      <c r="M6" s="16">
        <f t="shared" ref="M6:M28" si="5">I6-K6-L6</f>
        <v>0</v>
      </c>
      <c r="N6" s="42" t="e">
        <f t="shared" ref="N6:N29" si="6">M6/I6</f>
        <v>#DIV/0!</v>
      </c>
    </row>
    <row r="7" spans="1:14" x14ac:dyDescent="0.3">
      <c r="A7" s="18" t="str">
        <f>' Lisätyö (TK)'!A15</f>
        <v>Potkanpäät</v>
      </c>
      <c r="B7" s="21">
        <f>Saannot!AA21</f>
        <v>0</v>
      </c>
      <c r="C7" s="21">
        <f>Saannot!AB21</f>
        <v>0</v>
      </c>
      <c r="D7" s="60">
        <v>0</v>
      </c>
      <c r="E7" s="60"/>
      <c r="F7" s="22">
        <f t="shared" si="0"/>
        <v>0</v>
      </c>
      <c r="G7" s="22">
        <f t="shared" si="1"/>
        <v>0</v>
      </c>
      <c r="H7" s="22">
        <f t="shared" si="2"/>
        <v>0</v>
      </c>
      <c r="I7" s="16">
        <f t="shared" si="3"/>
        <v>0</v>
      </c>
      <c r="J7" s="19">
        <f>IFERROR(VLOOKUP(A7,'Menot (TK)'!$A$34:$G$57,7,FALSE),0)</f>
        <v>0</v>
      </c>
      <c r="K7" s="16">
        <f t="shared" si="4"/>
        <v>0</v>
      </c>
      <c r="L7" s="16">
        <f>' Lisätyö (TK)'!E15</f>
        <v>0</v>
      </c>
      <c r="M7" s="16">
        <f t="shared" si="5"/>
        <v>0</v>
      </c>
      <c r="N7" s="42" t="e">
        <f t="shared" si="6"/>
        <v>#DIV/0!</v>
      </c>
    </row>
    <row r="8" spans="1:14" x14ac:dyDescent="0.3">
      <c r="A8" s="18" t="str">
        <f>' Lisätyö (TK)'!A16</f>
        <v>Niskajänne</v>
      </c>
      <c r="B8" s="21">
        <f>Saannot!AA22</f>
        <v>0</v>
      </c>
      <c r="C8" s="21">
        <f>Saannot!AB22</f>
        <v>0</v>
      </c>
      <c r="D8" s="60">
        <v>0</v>
      </c>
      <c r="E8" s="60"/>
      <c r="F8" s="22">
        <f t="shared" si="0"/>
        <v>0</v>
      </c>
      <c r="G8" s="22">
        <f t="shared" si="1"/>
        <v>0</v>
      </c>
      <c r="H8" s="22">
        <f t="shared" si="2"/>
        <v>0</v>
      </c>
      <c r="I8" s="16">
        <f t="shared" si="3"/>
        <v>0</v>
      </c>
      <c r="J8" s="19">
        <f>IFERROR(VLOOKUP(A8,'Menot (TK)'!$A$34:$G$57,7,FALSE),0)</f>
        <v>0</v>
      </c>
      <c r="K8" s="16">
        <f t="shared" si="4"/>
        <v>0</v>
      </c>
      <c r="L8" s="16">
        <f>' Lisätyö (TK)'!E16</f>
        <v>0</v>
      </c>
      <c r="M8" s="16">
        <f t="shared" si="5"/>
        <v>0</v>
      </c>
      <c r="N8" s="42" t="e">
        <f t="shared" si="6"/>
        <v>#DIV/0!</v>
      </c>
    </row>
    <row r="9" spans="1:14" x14ac:dyDescent="0.3">
      <c r="A9" s="18" t="str">
        <f>' Lisätyö (TK)'!A17</f>
        <v>Jännetupit</v>
      </c>
      <c r="B9" s="21">
        <f>Saannot!AA23</f>
        <v>0</v>
      </c>
      <c r="C9" s="21">
        <f>Saannot!AB23</f>
        <v>0</v>
      </c>
      <c r="D9" s="60">
        <v>0</v>
      </c>
      <c r="E9" s="60"/>
      <c r="F9" s="22">
        <f t="shared" si="0"/>
        <v>0</v>
      </c>
      <c r="G9" s="22">
        <f t="shared" si="1"/>
        <v>0</v>
      </c>
      <c r="H9" s="22">
        <f t="shared" si="2"/>
        <v>0</v>
      </c>
      <c r="I9" s="16">
        <f t="shared" si="3"/>
        <v>0</v>
      </c>
      <c r="J9" s="19">
        <f>IFERROR(VLOOKUP(A9,'Menot (TK)'!$A$34:$G$57,7,FALSE),0)</f>
        <v>0</v>
      </c>
      <c r="K9" s="16">
        <f t="shared" si="4"/>
        <v>0</v>
      </c>
      <c r="L9" s="16">
        <f>' Lisätyö (TK)'!E17</f>
        <v>0</v>
      </c>
      <c r="M9" s="16">
        <f t="shared" si="5"/>
        <v>0</v>
      </c>
      <c r="N9" s="42" t="e">
        <f t="shared" si="6"/>
        <v>#DIV/0!</v>
      </c>
    </row>
    <row r="10" spans="1:14" x14ac:dyDescent="0.3">
      <c r="A10" s="18" t="str">
        <f>' Lisätyö (TK)'!A18</f>
        <v>Rasvat</v>
      </c>
      <c r="B10" s="21">
        <f>Saannot!AA24</f>
        <v>0</v>
      </c>
      <c r="C10" s="21">
        <f>Saannot!AB24</f>
        <v>0</v>
      </c>
      <c r="D10" s="60">
        <v>0</v>
      </c>
      <c r="E10" s="60"/>
      <c r="F10" s="22">
        <f t="shared" si="0"/>
        <v>0</v>
      </c>
      <c r="G10" s="22">
        <f t="shared" si="1"/>
        <v>0</v>
      </c>
      <c r="H10" s="22">
        <f t="shared" si="2"/>
        <v>0</v>
      </c>
      <c r="I10" s="16">
        <f t="shared" si="3"/>
        <v>0</v>
      </c>
      <c r="J10" s="19">
        <f>IFERROR(VLOOKUP(A10,'Menot (TK)'!$A$34:$G$57,7,FALSE),0)</f>
        <v>0</v>
      </c>
      <c r="K10" s="16">
        <f t="shared" si="4"/>
        <v>0</v>
      </c>
      <c r="L10" s="16">
        <f>' Lisätyö (TK)'!E18</f>
        <v>0</v>
      </c>
      <c r="M10" s="16">
        <f t="shared" si="5"/>
        <v>0</v>
      </c>
      <c r="N10" s="42" t="e">
        <f t="shared" si="6"/>
        <v>#DIV/0!</v>
      </c>
    </row>
    <row r="11" spans="1:14" x14ac:dyDescent="0.3">
      <c r="A11" s="18" t="str">
        <f>' Lisätyö (TK)'!A19</f>
        <v>Kalvot</v>
      </c>
      <c r="B11" s="21">
        <f>Saannot!AA25</f>
        <v>0</v>
      </c>
      <c r="C11" s="21">
        <f>Saannot!AB25</f>
        <v>0</v>
      </c>
      <c r="D11" s="60"/>
      <c r="E11" s="60"/>
      <c r="F11" s="22">
        <f t="shared" si="0"/>
        <v>0</v>
      </c>
      <c r="G11" s="22">
        <f t="shared" si="1"/>
        <v>0</v>
      </c>
      <c r="H11" s="22">
        <f t="shared" si="2"/>
        <v>0</v>
      </c>
      <c r="I11" s="16">
        <f t="shared" si="3"/>
        <v>0</v>
      </c>
      <c r="J11" s="19">
        <f>IFERROR(VLOOKUP(A11,'Menot (TK)'!$A$34:$G$57,7,FALSE),0)</f>
        <v>0</v>
      </c>
      <c r="K11" s="16">
        <f t="shared" si="4"/>
        <v>0</v>
      </c>
      <c r="L11" s="16">
        <f>' Lisätyö (TK)'!E19</f>
        <v>0</v>
      </c>
      <c r="M11" s="16">
        <f t="shared" si="5"/>
        <v>0</v>
      </c>
      <c r="N11" s="42" t="e">
        <f t="shared" si="6"/>
        <v>#DIV/0!</v>
      </c>
    </row>
    <row r="12" spans="1:14" x14ac:dyDescent="0.3">
      <c r="A12" s="18" t="str">
        <f>' Lisätyö (TK)'!A20</f>
        <v>Kaulankärki</v>
      </c>
      <c r="B12" s="21">
        <f>Saannot!AA26</f>
        <v>0</v>
      </c>
      <c r="C12" s="21">
        <f>Saannot!AB26</f>
        <v>0</v>
      </c>
      <c r="D12" s="60"/>
      <c r="E12" s="60"/>
      <c r="F12" s="22">
        <f t="shared" si="0"/>
        <v>0</v>
      </c>
      <c r="G12" s="22">
        <f t="shared" si="1"/>
        <v>0</v>
      </c>
      <c r="H12" s="22">
        <f t="shared" si="2"/>
        <v>0</v>
      </c>
      <c r="I12" s="16">
        <f t="shared" si="3"/>
        <v>0</v>
      </c>
      <c r="J12" s="19">
        <f>IFERROR(VLOOKUP(A12,'Menot (TK)'!$A$34:$G$57,7,FALSE),0)</f>
        <v>0</v>
      </c>
      <c r="K12" s="16">
        <f t="shared" si="4"/>
        <v>0</v>
      </c>
      <c r="L12" s="16">
        <f>' Lisätyö (TK)'!E20</f>
        <v>0</v>
      </c>
      <c r="M12" s="16">
        <f t="shared" si="5"/>
        <v>0</v>
      </c>
      <c r="N12" s="42" t="e">
        <f t="shared" si="6"/>
        <v>#DIV/0!</v>
      </c>
    </row>
    <row r="13" spans="1:14" x14ac:dyDescent="0.3">
      <c r="A13" s="18" t="str">
        <f>' Lisätyö (TK)'!A21</f>
        <v>Osa 1.</v>
      </c>
      <c r="B13" s="21">
        <f>Saannot!AA27</f>
        <v>0</v>
      </c>
      <c r="C13" s="21">
        <f>Saannot!AB27</f>
        <v>0</v>
      </c>
      <c r="D13" s="60"/>
      <c r="E13" s="60"/>
      <c r="F13" s="22">
        <f t="shared" si="0"/>
        <v>0</v>
      </c>
      <c r="G13" s="22">
        <f t="shared" si="1"/>
        <v>0</v>
      </c>
      <c r="H13" s="22">
        <f t="shared" si="2"/>
        <v>0</v>
      </c>
      <c r="I13" s="16">
        <f t="shared" si="3"/>
        <v>0</v>
      </c>
      <c r="J13" s="19">
        <f>IFERROR(VLOOKUP(A13,'Menot (TK)'!$A$34:$G$57,7,FALSE),0)</f>
        <v>0</v>
      </c>
      <c r="K13" s="16">
        <f t="shared" si="4"/>
        <v>0</v>
      </c>
      <c r="L13" s="16">
        <f>' Lisätyö (TK)'!E21</f>
        <v>0</v>
      </c>
      <c r="M13" s="16">
        <f t="shared" si="5"/>
        <v>0</v>
      </c>
      <c r="N13" s="42" t="e">
        <f t="shared" si="6"/>
        <v>#DIV/0!</v>
      </c>
    </row>
    <row r="14" spans="1:14" x14ac:dyDescent="0.3">
      <c r="A14" s="18" t="str">
        <f>' Lisätyö (TK)'!A22</f>
        <v>Osa 2.</v>
      </c>
      <c r="B14" s="21">
        <f>Saannot!AA28</f>
        <v>0</v>
      </c>
      <c r="C14" s="21">
        <f>Saannot!AB28</f>
        <v>0</v>
      </c>
      <c r="D14" s="60"/>
      <c r="E14" s="60"/>
      <c r="F14" s="22">
        <f t="shared" si="0"/>
        <v>0</v>
      </c>
      <c r="G14" s="22">
        <f t="shared" si="1"/>
        <v>0</v>
      </c>
      <c r="H14" s="22">
        <f t="shared" si="2"/>
        <v>0</v>
      </c>
      <c r="I14" s="16">
        <f t="shared" si="3"/>
        <v>0</v>
      </c>
      <c r="J14" s="19">
        <f>IFERROR(VLOOKUP(A14,'Menot (TK)'!$A$34:$G$57,7,FALSE),0)</f>
        <v>0</v>
      </c>
      <c r="K14" s="16">
        <f t="shared" si="4"/>
        <v>0</v>
      </c>
      <c r="L14" s="16">
        <f>' Lisätyö (TK)'!E22</f>
        <v>0</v>
      </c>
      <c r="M14" s="16">
        <f t="shared" si="5"/>
        <v>0</v>
      </c>
      <c r="N14" s="42" t="e">
        <f t="shared" si="6"/>
        <v>#DIV/0!</v>
      </c>
    </row>
    <row r="15" spans="1:14" x14ac:dyDescent="0.3">
      <c r="A15" s="18" t="str">
        <f>' Lisätyö (TK)'!A23</f>
        <v>Osa 3.</v>
      </c>
      <c r="B15" s="21">
        <f>Saannot!AA29</f>
        <v>0</v>
      </c>
      <c r="C15" s="21">
        <f>Saannot!AB29</f>
        <v>0</v>
      </c>
      <c r="D15" s="60"/>
      <c r="E15" s="60"/>
      <c r="F15" s="22">
        <f t="shared" si="0"/>
        <v>0</v>
      </c>
      <c r="G15" s="22">
        <f t="shared" si="1"/>
        <v>0</v>
      </c>
      <c r="H15" s="22">
        <f t="shared" si="2"/>
        <v>0</v>
      </c>
      <c r="I15" s="16">
        <f t="shared" si="3"/>
        <v>0</v>
      </c>
      <c r="J15" s="19">
        <f>IFERROR(VLOOKUP(A15,'Menot (TK)'!$A$34:$G$57,7,FALSE),0)</f>
        <v>0</v>
      </c>
      <c r="K15" s="16">
        <f t="shared" si="4"/>
        <v>0</v>
      </c>
      <c r="L15" s="16">
        <f>' Lisätyö (TK)'!E23</f>
        <v>0</v>
      </c>
      <c r="M15" s="16">
        <f t="shared" si="5"/>
        <v>0</v>
      </c>
      <c r="N15" s="42" t="e">
        <f t="shared" si="6"/>
        <v>#DIV/0!</v>
      </c>
    </row>
    <row r="16" spans="1:14" x14ac:dyDescent="0.3">
      <c r="A16" s="18" t="str">
        <f>' Lisätyö (TK)'!A24</f>
        <v xml:space="preserve">Lajitelma 1. </v>
      </c>
      <c r="B16" s="21">
        <f>Saannot!AA30</f>
        <v>0</v>
      </c>
      <c r="C16" s="21">
        <f>Saannot!AB30</f>
        <v>0</v>
      </c>
      <c r="D16" s="60"/>
      <c r="E16" s="60"/>
      <c r="F16" s="22">
        <f t="shared" si="0"/>
        <v>0</v>
      </c>
      <c r="G16" s="22">
        <f t="shared" si="1"/>
        <v>0</v>
      </c>
      <c r="H16" s="22">
        <f t="shared" si="2"/>
        <v>0</v>
      </c>
      <c r="I16" s="16">
        <f t="shared" si="3"/>
        <v>0</v>
      </c>
      <c r="J16" s="19">
        <f>IFERROR(VLOOKUP(A16,'Menot (TK)'!$A$34:$G$57,7,FALSE),0)</f>
        <v>0</v>
      </c>
      <c r="K16" s="16">
        <f t="shared" si="4"/>
        <v>0</v>
      </c>
      <c r="L16" s="16">
        <f>' Lisätyö (TK)'!E24</f>
        <v>0</v>
      </c>
      <c r="M16" s="16">
        <f t="shared" si="5"/>
        <v>0</v>
      </c>
      <c r="N16" s="42" t="e">
        <f t="shared" si="6"/>
        <v>#DIV/0!</v>
      </c>
    </row>
    <row r="17" spans="1:14" x14ac:dyDescent="0.3">
      <c r="A17" s="18" t="str">
        <f>' Lisätyö (TK)'!A25</f>
        <v xml:space="preserve">Lajitelma 2. </v>
      </c>
      <c r="B17" s="21">
        <f>Saannot!AA31</f>
        <v>0</v>
      </c>
      <c r="C17" s="21">
        <f>Saannot!AB31</f>
        <v>0</v>
      </c>
      <c r="D17" s="60"/>
      <c r="E17" s="60"/>
      <c r="F17" s="22">
        <f t="shared" si="0"/>
        <v>0</v>
      </c>
      <c r="G17" s="22">
        <f t="shared" si="1"/>
        <v>0</v>
      </c>
      <c r="H17" s="22">
        <f t="shared" si="2"/>
        <v>0</v>
      </c>
      <c r="I17" s="16">
        <f t="shared" si="3"/>
        <v>0</v>
      </c>
      <c r="J17" s="19">
        <f>IFERROR(VLOOKUP(A17,'Menot (TK)'!$A$34:$G$57,7,FALSE),0)</f>
        <v>0</v>
      </c>
      <c r="K17" s="16">
        <f t="shared" si="4"/>
        <v>0</v>
      </c>
      <c r="L17" s="16">
        <f>' Lisätyö (TK)'!E25</f>
        <v>0</v>
      </c>
      <c r="M17" s="16">
        <f t="shared" si="5"/>
        <v>0</v>
      </c>
      <c r="N17" s="42" t="e">
        <f t="shared" si="6"/>
        <v>#DIV/0!</v>
      </c>
    </row>
    <row r="18" spans="1:14" x14ac:dyDescent="0.3">
      <c r="A18" s="18" t="str">
        <f>' Lisätyö (TK)'!A26</f>
        <v xml:space="preserve">Lajitelma 3. </v>
      </c>
      <c r="B18" s="21">
        <f>Saannot!AA32</f>
        <v>0</v>
      </c>
      <c r="C18" s="21">
        <f>Saannot!AB32</f>
        <v>0</v>
      </c>
      <c r="D18" s="60"/>
      <c r="E18" s="60"/>
      <c r="F18" s="22">
        <f t="shared" si="0"/>
        <v>0</v>
      </c>
      <c r="G18" s="22">
        <f t="shared" si="1"/>
        <v>0</v>
      </c>
      <c r="H18" s="22">
        <f t="shared" si="2"/>
        <v>0</v>
      </c>
      <c r="I18" s="16">
        <f t="shared" si="3"/>
        <v>0</v>
      </c>
      <c r="J18" s="19">
        <f>IFERROR(VLOOKUP(A18,'Menot (TK)'!$A$34:$G$57,7,FALSE),0)</f>
        <v>0</v>
      </c>
      <c r="K18" s="16">
        <f t="shared" si="4"/>
        <v>0</v>
      </c>
      <c r="L18" s="16">
        <f>' Lisätyö (TK)'!E26</f>
        <v>0</v>
      </c>
      <c r="M18" s="16">
        <f t="shared" si="5"/>
        <v>0</v>
      </c>
      <c r="N18" s="42" t="e">
        <f t="shared" si="6"/>
        <v>#DIV/0!</v>
      </c>
    </row>
    <row r="19" spans="1:14" x14ac:dyDescent="0.3">
      <c r="A19" s="18">
        <f>' Lisätyö (TK)'!A27</f>
        <v>0</v>
      </c>
      <c r="B19" s="21">
        <f>Saannot!AA33</f>
        <v>0</v>
      </c>
      <c r="C19" s="21">
        <f>Saannot!AB33</f>
        <v>0</v>
      </c>
      <c r="D19" s="60"/>
      <c r="E19" s="60"/>
      <c r="F19" s="22">
        <f t="shared" si="0"/>
        <v>0</v>
      </c>
      <c r="G19" s="22">
        <f t="shared" si="1"/>
        <v>0</v>
      </c>
      <c r="H19" s="22">
        <f t="shared" si="2"/>
        <v>0</v>
      </c>
      <c r="I19" s="16">
        <f t="shared" si="3"/>
        <v>0</v>
      </c>
      <c r="J19" s="19">
        <f>IFERROR(VLOOKUP(A19,'Menot (TK)'!$A$34:$G$57,7,FALSE),0)</f>
        <v>0</v>
      </c>
      <c r="K19" s="16">
        <f t="shared" si="4"/>
        <v>0</v>
      </c>
      <c r="L19" s="16">
        <f>' Lisätyö (TK)'!E27</f>
        <v>0</v>
      </c>
      <c r="M19" s="16">
        <f t="shared" si="5"/>
        <v>0</v>
      </c>
      <c r="N19" s="42" t="e">
        <f t="shared" si="6"/>
        <v>#DIV/0!</v>
      </c>
    </row>
    <row r="20" spans="1:14" x14ac:dyDescent="0.3">
      <c r="A20" s="18">
        <f>' Lisätyö (TK)'!A28</f>
        <v>0</v>
      </c>
      <c r="B20" s="21">
        <f>Saannot!AA34</f>
        <v>0</v>
      </c>
      <c r="C20" s="21">
        <f>Saannot!AB34</f>
        <v>0</v>
      </c>
      <c r="D20" s="60"/>
      <c r="E20" s="60"/>
      <c r="F20" s="22">
        <f t="shared" si="0"/>
        <v>0</v>
      </c>
      <c r="G20" s="22">
        <f t="shared" si="1"/>
        <v>0</v>
      </c>
      <c r="H20" s="22">
        <f t="shared" si="2"/>
        <v>0</v>
      </c>
      <c r="I20" s="16">
        <f t="shared" si="3"/>
        <v>0</v>
      </c>
      <c r="J20" s="19">
        <f>IFERROR(VLOOKUP(A20,'Menot (TK)'!$A$34:$G$57,7,FALSE),0)</f>
        <v>0</v>
      </c>
      <c r="K20" s="16">
        <f t="shared" si="4"/>
        <v>0</v>
      </c>
      <c r="L20" s="16">
        <f>' Lisätyö (TK)'!E28</f>
        <v>0</v>
      </c>
      <c r="M20" s="16">
        <f t="shared" si="5"/>
        <v>0</v>
      </c>
      <c r="N20" s="42" t="e">
        <f t="shared" si="6"/>
        <v>#DIV/0!</v>
      </c>
    </row>
    <row r="21" spans="1:14" x14ac:dyDescent="0.3">
      <c r="A21" s="18">
        <f>' Lisätyö (TK)'!A29</f>
        <v>0</v>
      </c>
      <c r="B21" s="21">
        <f>Saannot!AA35</f>
        <v>0</v>
      </c>
      <c r="C21" s="21">
        <f>Saannot!AB35</f>
        <v>0</v>
      </c>
      <c r="D21" s="60"/>
      <c r="E21" s="60"/>
      <c r="F21" s="22">
        <f t="shared" si="0"/>
        <v>0</v>
      </c>
      <c r="G21" s="22">
        <f t="shared" si="1"/>
        <v>0</v>
      </c>
      <c r="H21" s="22">
        <f t="shared" si="2"/>
        <v>0</v>
      </c>
      <c r="I21" s="16">
        <f t="shared" si="3"/>
        <v>0</v>
      </c>
      <c r="J21" s="19">
        <f>IFERROR(VLOOKUP(A21,'Menot (TK)'!$A$34:$G$57,7,FALSE),0)</f>
        <v>0</v>
      </c>
      <c r="K21" s="16">
        <f t="shared" si="4"/>
        <v>0</v>
      </c>
      <c r="L21" s="16">
        <f>' Lisätyö (TK)'!E29</f>
        <v>0</v>
      </c>
      <c r="M21" s="16">
        <f t="shared" si="5"/>
        <v>0</v>
      </c>
      <c r="N21" s="42" t="e">
        <f t="shared" si="6"/>
        <v>#DIV/0!</v>
      </c>
    </row>
    <row r="22" spans="1:14" x14ac:dyDescent="0.3">
      <c r="A22" s="18">
        <f>' Lisätyö (TK)'!A30</f>
        <v>0</v>
      </c>
      <c r="B22" s="21">
        <f>Saannot!AA36</f>
        <v>0</v>
      </c>
      <c r="C22" s="21">
        <f>Saannot!AB36</f>
        <v>0</v>
      </c>
      <c r="D22" s="60"/>
      <c r="E22" s="60"/>
      <c r="F22" s="22">
        <f t="shared" si="0"/>
        <v>0</v>
      </c>
      <c r="G22" s="22">
        <f t="shared" si="1"/>
        <v>0</v>
      </c>
      <c r="H22" s="22">
        <f t="shared" si="2"/>
        <v>0</v>
      </c>
      <c r="I22" s="16">
        <f t="shared" si="3"/>
        <v>0</v>
      </c>
      <c r="J22" s="19">
        <f>IFERROR(VLOOKUP(A22,'Menot (TK)'!$A$34:$G$57,7,FALSE),0)</f>
        <v>0</v>
      </c>
      <c r="K22" s="16">
        <f t="shared" si="4"/>
        <v>0</v>
      </c>
      <c r="L22" s="16">
        <f>' Lisätyö (TK)'!E30</f>
        <v>0</v>
      </c>
      <c r="M22" s="16">
        <f t="shared" si="5"/>
        <v>0</v>
      </c>
      <c r="N22" s="42" t="e">
        <f t="shared" si="6"/>
        <v>#DIV/0!</v>
      </c>
    </row>
    <row r="23" spans="1:14" x14ac:dyDescent="0.3">
      <c r="A23" s="18">
        <f>' Lisätyö (TK)'!A31</f>
        <v>0</v>
      </c>
      <c r="B23" s="21">
        <f>Saannot!AA37</f>
        <v>0</v>
      </c>
      <c r="C23" s="21">
        <f>Saannot!AB37</f>
        <v>0</v>
      </c>
      <c r="D23" s="60"/>
      <c r="E23" s="60"/>
      <c r="F23" s="22">
        <f t="shared" si="0"/>
        <v>0</v>
      </c>
      <c r="G23" s="22">
        <f t="shared" si="1"/>
        <v>0</v>
      </c>
      <c r="H23" s="22">
        <f t="shared" si="2"/>
        <v>0</v>
      </c>
      <c r="I23" s="16">
        <f t="shared" si="3"/>
        <v>0</v>
      </c>
      <c r="J23" s="19">
        <f>IFERROR(VLOOKUP(A23,'Menot (TK)'!$A$34:$G$57,7,FALSE),0)</f>
        <v>0</v>
      </c>
      <c r="K23" s="16">
        <f t="shared" si="4"/>
        <v>0</v>
      </c>
      <c r="L23" s="16">
        <f>' Lisätyö (TK)'!E31</f>
        <v>0</v>
      </c>
      <c r="M23" s="16">
        <f t="shared" si="5"/>
        <v>0</v>
      </c>
      <c r="N23" s="42" t="e">
        <f t="shared" si="6"/>
        <v>#DIV/0!</v>
      </c>
    </row>
    <row r="24" spans="1:14" x14ac:dyDescent="0.3">
      <c r="A24" s="18">
        <f>' Lisätyö (TK)'!A32</f>
        <v>0</v>
      </c>
      <c r="B24" s="21">
        <f>Saannot!AA38</f>
        <v>0</v>
      </c>
      <c r="C24" s="21">
        <f>Saannot!AB38</f>
        <v>0</v>
      </c>
      <c r="D24" s="60"/>
      <c r="E24" s="60"/>
      <c r="F24" s="22">
        <f t="shared" si="0"/>
        <v>0</v>
      </c>
      <c r="G24" s="22">
        <f t="shared" si="1"/>
        <v>0</v>
      </c>
      <c r="H24" s="22">
        <f t="shared" si="2"/>
        <v>0</v>
      </c>
      <c r="I24" s="16">
        <f t="shared" si="3"/>
        <v>0</v>
      </c>
      <c r="J24" s="19">
        <f>IFERROR(VLOOKUP(A24,'Menot (TK)'!$A$34:$G$57,7,FALSE),0)</f>
        <v>0</v>
      </c>
      <c r="K24" s="16">
        <f t="shared" si="4"/>
        <v>0</v>
      </c>
      <c r="L24" s="16">
        <f>' Lisätyö (TK)'!E32</f>
        <v>0</v>
      </c>
      <c r="M24" s="16">
        <f t="shared" si="5"/>
        <v>0</v>
      </c>
      <c r="N24" s="42" t="e">
        <f t="shared" si="6"/>
        <v>#DIV/0!</v>
      </c>
    </row>
    <row r="25" spans="1:14" x14ac:dyDescent="0.3">
      <c r="A25" s="18">
        <f>' Lisätyö (TK)'!A33</f>
        <v>0</v>
      </c>
      <c r="B25" s="21">
        <f>Saannot!AA39</f>
        <v>0</v>
      </c>
      <c r="C25" s="21">
        <f>Saannot!AB39</f>
        <v>0</v>
      </c>
      <c r="D25" s="60"/>
      <c r="E25" s="60"/>
      <c r="F25" s="22">
        <f t="shared" si="0"/>
        <v>0</v>
      </c>
      <c r="G25" s="22">
        <f t="shared" si="1"/>
        <v>0</v>
      </c>
      <c r="H25" s="22">
        <f t="shared" si="2"/>
        <v>0</v>
      </c>
      <c r="I25" s="16">
        <f t="shared" si="3"/>
        <v>0</v>
      </c>
      <c r="J25" s="19">
        <f>IFERROR(VLOOKUP(A25,'Menot (TK)'!$A$34:$G$57,7,FALSE),0)</f>
        <v>0</v>
      </c>
      <c r="K25" s="16">
        <f t="shared" si="4"/>
        <v>0</v>
      </c>
      <c r="L25" s="16">
        <f>' Lisätyö (TK)'!E33</f>
        <v>0</v>
      </c>
      <c r="M25" s="16">
        <f t="shared" si="5"/>
        <v>0</v>
      </c>
      <c r="N25" s="42" t="e">
        <f t="shared" si="6"/>
        <v>#DIV/0!</v>
      </c>
    </row>
    <row r="26" spans="1:14" x14ac:dyDescent="0.3">
      <c r="A26" s="18">
        <f>' Lisätyö (TK)'!A34</f>
        <v>0</v>
      </c>
      <c r="B26" s="21">
        <f>Saannot!AA40</f>
        <v>0</v>
      </c>
      <c r="C26" s="21">
        <f>Saannot!AB40</f>
        <v>0</v>
      </c>
      <c r="D26" s="60"/>
      <c r="E26" s="60"/>
      <c r="F26" s="22">
        <f t="shared" si="0"/>
        <v>0</v>
      </c>
      <c r="G26" s="22">
        <f t="shared" si="1"/>
        <v>0</v>
      </c>
      <c r="H26" s="22">
        <f t="shared" si="2"/>
        <v>0</v>
      </c>
      <c r="I26" s="16">
        <f t="shared" si="3"/>
        <v>0</v>
      </c>
      <c r="J26" s="19">
        <f>IFERROR(VLOOKUP(A26,'Menot (TK)'!$A$34:$G$57,7,FALSE),0)</f>
        <v>0</v>
      </c>
      <c r="K26" s="16">
        <f t="shared" si="4"/>
        <v>0</v>
      </c>
      <c r="L26" s="16">
        <f>' Lisätyö (TK)'!E34</f>
        <v>0</v>
      </c>
      <c r="M26" s="16">
        <f t="shared" si="5"/>
        <v>0</v>
      </c>
      <c r="N26" s="42" t="e">
        <f t="shared" si="6"/>
        <v>#DIV/0!</v>
      </c>
    </row>
    <row r="27" spans="1:14" x14ac:dyDescent="0.3">
      <c r="A27" s="18">
        <f>' Lisätyö (TK)'!A35</f>
        <v>0</v>
      </c>
      <c r="B27" s="21">
        <f>Saannot!AA41</f>
        <v>0</v>
      </c>
      <c r="C27" s="21">
        <f>Saannot!AB41</f>
        <v>0</v>
      </c>
      <c r="D27" s="60"/>
      <c r="E27" s="60"/>
      <c r="F27" s="22">
        <f t="shared" si="0"/>
        <v>0</v>
      </c>
      <c r="G27" s="22">
        <f t="shared" si="1"/>
        <v>0</v>
      </c>
      <c r="H27" s="22">
        <f t="shared" si="2"/>
        <v>0</v>
      </c>
      <c r="I27" s="16">
        <f t="shared" si="3"/>
        <v>0</v>
      </c>
      <c r="J27" s="19">
        <f>IFERROR(VLOOKUP(A27,'Menot (TK)'!$A$34:$G$57,7,FALSE),0)</f>
        <v>0</v>
      </c>
      <c r="K27" s="16">
        <f t="shared" si="4"/>
        <v>0</v>
      </c>
      <c r="L27" s="16">
        <f>' Lisätyö (TK)'!E35</f>
        <v>0</v>
      </c>
      <c r="M27" s="16">
        <f t="shared" si="5"/>
        <v>0</v>
      </c>
      <c r="N27" s="42" t="e">
        <f t="shared" si="6"/>
        <v>#DIV/0!</v>
      </c>
    </row>
    <row r="28" spans="1:14" x14ac:dyDescent="0.3">
      <c r="A28" s="18">
        <f>' Lisätyö (TK)'!A36</f>
        <v>0</v>
      </c>
      <c r="B28" s="21">
        <f>Saannot!AA42</f>
        <v>0</v>
      </c>
      <c r="C28" s="21">
        <f>Saannot!AB42</f>
        <v>0</v>
      </c>
      <c r="D28" s="60"/>
      <c r="E28" s="60"/>
      <c r="F28" s="22">
        <f t="shared" si="0"/>
        <v>0</v>
      </c>
      <c r="G28" s="22">
        <f t="shared" si="1"/>
        <v>0</v>
      </c>
      <c r="H28" s="22">
        <f t="shared" si="2"/>
        <v>0</v>
      </c>
      <c r="I28" s="16">
        <f t="shared" si="3"/>
        <v>0</v>
      </c>
      <c r="J28" s="19">
        <f>IFERROR(VLOOKUP(A28,'Menot (TK)'!$A$34:$G$57,7,FALSE),0)</f>
        <v>0</v>
      </c>
      <c r="K28" s="16">
        <f t="shared" si="4"/>
        <v>0</v>
      </c>
      <c r="L28" s="16">
        <f>' Lisätyö (TK)'!E36</f>
        <v>0</v>
      </c>
      <c r="M28" s="16">
        <f t="shared" si="5"/>
        <v>0</v>
      </c>
      <c r="N28" s="42" t="e">
        <f t="shared" si="6"/>
        <v>#DIV/0!</v>
      </c>
    </row>
    <row r="29" spans="1:14" x14ac:dyDescent="0.3">
      <c r="A29" s="23" t="s">
        <v>9</v>
      </c>
      <c r="I29" s="24">
        <f>SUM(I5:I28)</f>
        <v>0</v>
      </c>
      <c r="K29" s="24">
        <f>SUM(K5:K28)</f>
        <v>0</v>
      </c>
      <c r="L29" s="24">
        <f>SUM(L5:L28)</f>
        <v>0</v>
      </c>
      <c r="M29" s="24">
        <f>SUM(M5:M28)</f>
        <v>0</v>
      </c>
      <c r="N29" s="41" t="e">
        <f t="shared" si="6"/>
        <v>#DIV/0!</v>
      </c>
    </row>
    <row r="30" spans="1:14" x14ac:dyDescent="0.3">
      <c r="H30" s="2" t="s">
        <v>53</v>
      </c>
      <c r="I30" s="3">
        <f>SUM(I5:I28)</f>
        <v>0</v>
      </c>
    </row>
    <row r="31" spans="1:14" x14ac:dyDescent="0.3">
      <c r="A31" s="25" t="s">
        <v>54</v>
      </c>
      <c r="B31" s="91" t="s">
        <v>107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</row>
  </sheetData>
  <sheetProtection algorithmName="SHA-512" hashValue="l6CSfJhUyk44phAlVOtuUP1CvzqANC3lR3Ur7eBP4ZaD8MINHVKub8KzhycV3556kKwPlUpBnMqaKTEXlVfmOw==" saltValue="jPNzth2sb6wPLATUmiA5Dw==" spinCount="100000" sheet="1" objects="1" scenarios="1"/>
  <autoFilter ref="A4:N4" xr:uid="{00000000-0001-0000-0400-000000000000}"/>
  <mergeCells count="2">
    <mergeCell ref="A2:J2"/>
    <mergeCell ref="B31:M3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9A587-B640-4B71-8F71-1BF0D62D2599}">
  <sheetPr>
    <tabColor theme="4" tint="0.39997558519241921"/>
  </sheetPr>
  <dimension ref="A1:G18"/>
  <sheetViews>
    <sheetView workbookViewId="0">
      <pane ySplit="8" topLeftCell="A9" activePane="bottomLeft" state="frozen"/>
      <selection activeCell="H50" sqref="H50"/>
      <selection pane="bottomLeft" activeCell="C24" sqref="C24"/>
    </sheetView>
  </sheetViews>
  <sheetFormatPr defaultRowHeight="14.4" x14ac:dyDescent="0.3"/>
  <cols>
    <col min="1" max="1" width="30" customWidth="1"/>
    <col min="2" max="2" width="25.77734375" customWidth="1"/>
    <col min="3" max="3" width="14" customWidth="1"/>
    <col min="4" max="4" width="18" customWidth="1"/>
    <col min="5" max="5" width="16" customWidth="1"/>
    <col min="6" max="6" width="18" customWidth="1"/>
    <col min="7" max="7" width="21.44140625" customWidth="1"/>
  </cols>
  <sheetData>
    <row r="1" spans="1:7" ht="23.4" customHeight="1" x14ac:dyDescent="0.3">
      <c r="A1" s="89" t="s">
        <v>172</v>
      </c>
      <c r="B1" s="90"/>
      <c r="C1" s="90"/>
      <c r="D1" s="90"/>
      <c r="E1" s="90"/>
      <c r="F1" s="90"/>
      <c r="G1" s="90"/>
    </row>
    <row r="2" spans="1:7" x14ac:dyDescent="0.3">
      <c r="A2" s="91" t="s">
        <v>26</v>
      </c>
      <c r="B2" s="90"/>
      <c r="C2" s="90"/>
      <c r="D2" s="90"/>
      <c r="E2" s="90"/>
      <c r="F2" s="90"/>
      <c r="G2" s="90"/>
    </row>
    <row r="3" spans="1:7" x14ac:dyDescent="0.3">
      <c r="A3" s="91" t="s">
        <v>27</v>
      </c>
      <c r="B3" s="90"/>
      <c r="C3" s="90"/>
      <c r="D3" s="90"/>
      <c r="E3" s="90"/>
      <c r="F3" s="90"/>
      <c r="G3" s="90"/>
    </row>
    <row r="5" spans="1:7" ht="15.6" x14ac:dyDescent="0.3">
      <c r="A5" s="92" t="s">
        <v>101</v>
      </c>
      <c r="B5" s="93"/>
      <c r="C5" s="93"/>
      <c r="D5" s="93"/>
      <c r="E5" s="93"/>
      <c r="F5" s="93"/>
      <c r="G5" s="93"/>
    </row>
    <row r="6" spans="1:7" x14ac:dyDescent="0.3">
      <c r="A6" s="14" t="s">
        <v>28</v>
      </c>
      <c r="B6" s="62">
        <v>1</v>
      </c>
    </row>
    <row r="8" spans="1:7" x14ac:dyDescent="0.3">
      <c r="A8" s="14" t="s">
        <v>29</v>
      </c>
      <c r="B8" s="14" t="s">
        <v>30</v>
      </c>
      <c r="C8" s="14" t="s">
        <v>31</v>
      </c>
      <c r="D8" s="14" t="s">
        <v>32</v>
      </c>
      <c r="E8" s="14" t="s">
        <v>69</v>
      </c>
      <c r="F8" s="14" t="s">
        <v>70</v>
      </c>
      <c r="G8" s="14" t="s">
        <v>71</v>
      </c>
    </row>
    <row r="9" spans="1:7" x14ac:dyDescent="0.3">
      <c r="A9" s="18" t="str">
        <f>'Menot (TK)'!A5</f>
        <v>Investointi 1</v>
      </c>
      <c r="B9" s="15" t="str">
        <f>'Menot (TK)'!B5</f>
        <v>kaikki</v>
      </c>
      <c r="C9" s="16">
        <f>'Menot (TK)'!G5</f>
        <v>0</v>
      </c>
      <c r="D9" s="16">
        <f>IF(B9="kaikki",'Tulot (TK)'!$M$29,IFERROR(VLOOKUP(B9,'Tulot (TK)'!$A$5:$M$29,13,FALSE),0))</f>
        <v>0</v>
      </c>
      <c r="E9" s="19" t="str">
        <f>IF(D9=0,"", C9/($B$6*D9))</f>
        <v/>
      </c>
      <c r="F9" s="26" t="str">
        <f>IF(E9="","", E9*12)</f>
        <v/>
      </c>
      <c r="G9" s="27" t="str">
        <f ca="1">IF(E9="","", TODAY() + ROUND(E9*365,0))</f>
        <v/>
      </c>
    </row>
    <row r="10" spans="1:7" x14ac:dyDescent="0.3">
      <c r="A10" s="18" t="str">
        <f>'Menot (TK)'!A6</f>
        <v>Investointi 2</v>
      </c>
      <c r="B10" s="15" t="str">
        <f>'Menot (TK)'!B6</f>
        <v>kaikki</v>
      </c>
      <c r="C10" s="16">
        <f>'Menot (TK)'!G6</f>
        <v>0</v>
      </c>
      <c r="D10" s="16">
        <f>IF(B10="kaikki",'Tulot (TK)'!$M$29,IFERROR(VLOOKUP(B10,'Tulot (TK)'!$A$5:$M$29,13,FALSE),0))</f>
        <v>0</v>
      </c>
      <c r="E10" s="19" t="str">
        <f t="shared" ref="E10:E18" si="0">IF(D10=0,"", C10/($B$6*D10))</f>
        <v/>
      </c>
      <c r="F10" s="26" t="str">
        <f t="shared" ref="F10:F18" si="1">IF(E10="","", E10*12)</f>
        <v/>
      </c>
      <c r="G10" s="27" t="str">
        <f t="shared" ref="G10:G18" ca="1" si="2">IF(E10="","", TODAY() + ROUND(E10*365,0))</f>
        <v/>
      </c>
    </row>
    <row r="11" spans="1:7" x14ac:dyDescent="0.3">
      <c r="A11" s="18" t="str">
        <f>'Menot (TK)'!A7</f>
        <v>Investointi 3</v>
      </c>
      <c r="B11" s="15" t="str">
        <f>'Menot (TK)'!B7</f>
        <v>kaikki</v>
      </c>
      <c r="C11" s="16">
        <f>'Menot (TK)'!G7</f>
        <v>0</v>
      </c>
      <c r="D11" s="16">
        <f>IF(B11="kaikki",'Tulot (TK)'!$M$29,IFERROR(VLOOKUP(B11,'Tulot (TK)'!$A$5:$M$29,13,FALSE),0))</f>
        <v>0</v>
      </c>
      <c r="E11" s="19" t="str">
        <f t="shared" si="0"/>
        <v/>
      </c>
      <c r="F11" s="26" t="str">
        <f t="shared" si="1"/>
        <v/>
      </c>
      <c r="G11" s="27" t="str">
        <f t="shared" ca="1" si="2"/>
        <v/>
      </c>
    </row>
    <row r="12" spans="1:7" x14ac:dyDescent="0.3">
      <c r="A12" s="18" t="str">
        <f>'Menot (TK)'!A8</f>
        <v>Investointi 4</v>
      </c>
      <c r="B12" s="15" t="str">
        <f>'Menot (TK)'!B8</f>
        <v>kaikki</v>
      </c>
      <c r="C12" s="16">
        <f>'Menot (TK)'!G8</f>
        <v>0</v>
      </c>
      <c r="D12" s="16">
        <f>IF(B12="kaikki",'Tulot (TK)'!$M$29,IFERROR(VLOOKUP(B12,'Tulot (TK)'!$A$5:$M$29,13,FALSE),0))</f>
        <v>0</v>
      </c>
      <c r="E12" s="19" t="str">
        <f t="shared" si="0"/>
        <v/>
      </c>
      <c r="F12" s="26" t="str">
        <f t="shared" si="1"/>
        <v/>
      </c>
      <c r="G12" s="27" t="str">
        <f t="shared" ca="1" si="2"/>
        <v/>
      </c>
    </row>
    <row r="13" spans="1:7" x14ac:dyDescent="0.3">
      <c r="A13" s="18" t="str">
        <f>'Menot (TK)'!A9</f>
        <v>Investointi 5</v>
      </c>
      <c r="B13" s="15" t="str">
        <f>'Menot (TK)'!B9</f>
        <v>kaikki</v>
      </c>
      <c r="C13" s="16">
        <f>'Menot (TK)'!G9</f>
        <v>0</v>
      </c>
      <c r="D13" s="16">
        <f>IF(B13="kaikki",'Tulot (TK)'!$M$29,IFERROR(VLOOKUP(B13,'Tulot (TK)'!$A$5:$M$29,13,FALSE),0))</f>
        <v>0</v>
      </c>
      <c r="E13" s="19" t="str">
        <f t="shared" si="0"/>
        <v/>
      </c>
      <c r="F13" s="26" t="str">
        <f t="shared" si="1"/>
        <v/>
      </c>
      <c r="G13" s="27" t="str">
        <f t="shared" ca="1" si="2"/>
        <v/>
      </c>
    </row>
    <row r="14" spans="1:7" x14ac:dyDescent="0.3">
      <c r="A14" s="18" t="str">
        <f>'Menot (TK)'!A10</f>
        <v>Investointi 6</v>
      </c>
      <c r="B14" s="15" t="str">
        <f>'Menot (TK)'!B10</f>
        <v>kaikki</v>
      </c>
      <c r="C14" s="16">
        <f>'Menot (TK)'!G10</f>
        <v>0</v>
      </c>
      <c r="D14" s="16">
        <f>IF(B14="kaikki",'Tulot (TK)'!$M$29,IFERROR(VLOOKUP(B14,'Tulot (TK)'!$A$5:$M$29,13,FALSE),0))</f>
        <v>0</v>
      </c>
      <c r="E14" s="19" t="str">
        <f t="shared" si="0"/>
        <v/>
      </c>
      <c r="F14" s="26" t="str">
        <f t="shared" si="1"/>
        <v/>
      </c>
      <c r="G14" s="27" t="str">
        <f t="shared" ca="1" si="2"/>
        <v/>
      </c>
    </row>
    <row r="15" spans="1:7" x14ac:dyDescent="0.3">
      <c r="A15" s="18" t="str">
        <f>'Menot (TK)'!A11</f>
        <v>Investointi 7</v>
      </c>
      <c r="B15" s="15" t="str">
        <f>'Menot (TK)'!B11</f>
        <v>kaikki</v>
      </c>
      <c r="C15" s="16">
        <f>'Menot (TK)'!G11</f>
        <v>0</v>
      </c>
      <c r="D15" s="16">
        <f>IF(B15="kaikki",'Tulot (TK)'!$M$29,IFERROR(VLOOKUP(B15,'Tulot (TK)'!$A$5:$M$29,13,FALSE),0))</f>
        <v>0</v>
      </c>
      <c r="E15" s="19" t="str">
        <f t="shared" si="0"/>
        <v/>
      </c>
      <c r="F15" s="26" t="str">
        <f t="shared" si="1"/>
        <v/>
      </c>
      <c r="G15" s="27" t="str">
        <f t="shared" ca="1" si="2"/>
        <v/>
      </c>
    </row>
    <row r="16" spans="1:7" x14ac:dyDescent="0.3">
      <c r="A16" s="18" t="str">
        <f>'Menot (TK)'!A12</f>
        <v>Investointi 8</v>
      </c>
      <c r="B16" s="15" t="str">
        <f>'Menot (TK)'!B12</f>
        <v>kaikki</v>
      </c>
      <c r="C16" s="16">
        <f>'Menot (TK)'!G12</f>
        <v>0</v>
      </c>
      <c r="D16" s="16">
        <f>IF(B16="kaikki",'Tulot (TK)'!$M$29,IFERROR(VLOOKUP(B16,'Tulot (TK)'!$A$5:$M$29,13,FALSE),0))</f>
        <v>0</v>
      </c>
      <c r="E16" s="19" t="str">
        <f t="shared" si="0"/>
        <v/>
      </c>
      <c r="F16" s="26" t="str">
        <f t="shared" si="1"/>
        <v/>
      </c>
      <c r="G16" s="27" t="str">
        <f t="shared" ca="1" si="2"/>
        <v/>
      </c>
    </row>
    <row r="17" spans="1:7" x14ac:dyDescent="0.3">
      <c r="A17" s="18" t="str">
        <f>'Menot (TK)'!A13</f>
        <v>Investointi 9</v>
      </c>
      <c r="B17" s="15" t="str">
        <f>'Menot (TK)'!B13</f>
        <v>kaikki</v>
      </c>
      <c r="C17" s="16">
        <f>'Menot (TK)'!G13</f>
        <v>0</v>
      </c>
      <c r="D17" s="16">
        <f>IF(B17="kaikki",'Tulot (TK)'!$M$29,IFERROR(VLOOKUP(B17,'Tulot (TK)'!$A$5:$M$29,13,FALSE),0))</f>
        <v>0</v>
      </c>
      <c r="E17" s="19" t="str">
        <f t="shared" si="0"/>
        <v/>
      </c>
      <c r="F17" s="26" t="str">
        <f t="shared" si="1"/>
        <v/>
      </c>
      <c r="G17" s="27" t="str">
        <f t="shared" ca="1" si="2"/>
        <v/>
      </c>
    </row>
    <row r="18" spans="1:7" x14ac:dyDescent="0.3">
      <c r="A18" s="18" t="str">
        <f>'Menot (TK)'!A14</f>
        <v>Investointi 10</v>
      </c>
      <c r="B18" s="15" t="str">
        <f>'Menot (TK)'!B14</f>
        <v>kaikki</v>
      </c>
      <c r="C18" s="16">
        <f>'Menot (TK)'!G14</f>
        <v>0</v>
      </c>
      <c r="D18" s="16">
        <f>IF(B18="kaikki",'Tulot (TK)'!$M$29,IFERROR(VLOOKUP(B18,'Tulot (TK)'!$A$5:$M$29,13,FALSE),0))</f>
        <v>0</v>
      </c>
      <c r="E18" s="19" t="str">
        <f t="shared" si="0"/>
        <v/>
      </c>
      <c r="F18" s="26" t="str">
        <f t="shared" si="1"/>
        <v/>
      </c>
      <c r="G18" s="27" t="str">
        <f t="shared" ca="1" si="2"/>
        <v/>
      </c>
    </row>
  </sheetData>
  <sheetProtection algorithmName="SHA-512" hashValue="sbmatCvxYP9IGGpzo7IepvwI/spqgAD6sSN+Vl8MUi/D7aoOp3TzdGstyJDQMMrDo4L0DX2GtE3i34BUWOxfug==" saltValue="1q9ybZp92KhbMJmWETNTKw==" spinCount="100000" sheet="1" objects="1" scenarios="1"/>
  <mergeCells count="4">
    <mergeCell ref="A1:G1"/>
    <mergeCell ref="A2:G2"/>
    <mergeCell ref="A3:G3"/>
    <mergeCell ref="A5:G5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workbookViewId="0"/>
  </sheetViews>
  <sheetFormatPr defaultRowHeight="14.4" x14ac:dyDescent="0.3"/>
  <sheetData>
    <row r="1" spans="1:2" x14ac:dyDescent="0.3">
      <c r="A1" t="s">
        <v>36</v>
      </c>
      <c r="B1" t="s">
        <v>55</v>
      </c>
    </row>
    <row r="2" spans="1:2" x14ac:dyDescent="0.3">
      <c r="A2" t="s">
        <v>33</v>
      </c>
      <c r="B2" t="s">
        <v>33</v>
      </c>
    </row>
    <row r="3" spans="1:2" x14ac:dyDescent="0.3">
      <c r="A3" t="s">
        <v>25</v>
      </c>
      <c r="B3" t="s">
        <v>25</v>
      </c>
    </row>
    <row r="4" spans="1:2" x14ac:dyDescent="0.3">
      <c r="A4" t="s">
        <v>23</v>
      </c>
      <c r="B4" t="s">
        <v>23</v>
      </c>
    </row>
    <row r="5" spans="1:2" x14ac:dyDescent="0.3">
      <c r="A5" t="s">
        <v>24</v>
      </c>
      <c r="B5" t="s">
        <v>24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23B4E3-A239-4324-9B4C-9DF4522478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15</vt:i4>
      </vt:variant>
    </vt:vector>
  </HeadingPairs>
  <TitlesOfParts>
    <vt:vector size="15" baseType="lpstr">
      <vt:lpstr>Saannot</vt:lpstr>
      <vt:lpstr>Yhteenveto</vt:lpstr>
      <vt:lpstr>Menot (E_K)</vt:lpstr>
      <vt:lpstr> Lisätyö (E_K)</vt:lpstr>
      <vt:lpstr>Tulot (E_K)</vt:lpstr>
      <vt:lpstr>Maksuaika (E_K)</vt:lpstr>
      <vt:lpstr>Menot (ER)</vt:lpstr>
      <vt:lpstr> Lisätyö (ER)</vt:lpstr>
      <vt:lpstr>Tulot (ER)</vt:lpstr>
      <vt:lpstr>Maksuaika (ER)</vt:lpstr>
      <vt:lpstr>Menot (TK)</vt:lpstr>
      <vt:lpstr> Lisätyö (TK)</vt:lpstr>
      <vt:lpstr>Tulot (TK)</vt:lpstr>
      <vt:lpstr>Maksuaika (TK)</vt:lpstr>
      <vt:lpstr>_Lists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Suvi Hämeenniemi</cp:lastModifiedBy>
  <cp:revision/>
  <dcterms:created xsi:type="dcterms:W3CDTF">2026-01-14T09:28:51Z</dcterms:created>
  <dcterms:modified xsi:type="dcterms:W3CDTF">2026-08-28T11:09:49Z</dcterms:modified>
  <cp:category/>
  <cp:contentStatus/>
</cp:coreProperties>
</file>