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uskapalvelutoy-my.sharepoint.com/personal/suvi_hameenniemi_ruskapalvelut_fi/Documents/Ruska Palvelut Oy/Suvin OMAT/SUVI Työt/Toimeksiannot uudet/Muut/Sarvet ja saparot kiertoon/Naturpolis/Teurastamo/"/>
    </mc:Choice>
  </mc:AlternateContent>
  <xr:revisionPtr revIDLastSave="28" documentId="8_{553E96C2-BE80-46E2-BE0B-CA12FAB5E9EE}" xr6:coauthVersionLast="47" xr6:coauthVersionMax="47" xr10:uidLastSave="{34BA0963-3229-46D5-BD5D-BE571C24FE58}"/>
  <bookViews>
    <workbookView xWindow="30192" yWindow="-4800" windowWidth="25224" windowHeight="17940" activeTab="1" xr2:uid="{00000000-000D-0000-FFFF-FFFF00000000}"/>
  </bookViews>
  <sheets>
    <sheet name="Yhteenveto" sheetId="1" r:id="rId1"/>
    <sheet name="Saannot" sheetId="2" r:id="rId2"/>
    <sheet name="Menot" sheetId="4" r:id="rId3"/>
    <sheet name="Lisätyö" sheetId="6" r:id="rId4"/>
    <sheet name="Tulot" sheetId="5" r:id="rId5"/>
    <sheet name="Maksuaika" sheetId="3" r:id="rId6"/>
    <sheet name="_Lists" sheetId="8" state="hidden" r:id="rId7"/>
  </sheets>
  <definedNames>
    <definedName name="_xlnm._FilterDatabase" localSheetId="5" hidden="1">Maksuaika!$A$8:$G$18</definedName>
    <definedName name="_xlnm._FilterDatabase" localSheetId="1" hidden="1">Saannot!$E$18:$X$18</definedName>
    <definedName name="_xlnm._FilterDatabase" localSheetId="4" hidden="1">Tulot!$A$4:$N$4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4" l="1"/>
  <c r="D34" i="4"/>
  <c r="F30" i="2"/>
  <c r="E19" i="2"/>
  <c r="C14" i="6" l="1"/>
  <c r="C15" i="6"/>
  <c r="C16" i="6"/>
  <c r="C17" i="6"/>
  <c r="C18" i="6"/>
  <c r="C19" i="6"/>
  <c r="C20" i="6"/>
  <c r="C21" i="6"/>
  <c r="C22" i="6"/>
  <c r="C23" i="6"/>
  <c r="C24" i="6"/>
  <c r="C25" i="6"/>
  <c r="C26" i="6"/>
  <c r="C27" i="6"/>
  <c r="C28" i="6"/>
  <c r="C29" i="6"/>
  <c r="C30" i="6"/>
  <c r="C31" i="6"/>
  <c r="C32" i="6"/>
  <c r="C33" i="6"/>
  <c r="C34" i="6"/>
  <c r="C35" i="6"/>
  <c r="C36" i="6"/>
  <c r="C13" i="6"/>
  <c r="D13" i="6" s="1"/>
  <c r="G26" i="2"/>
  <c r="J5" i="4" l="1"/>
  <c r="K5" i="4" s="1"/>
  <c r="B8" i="6"/>
  <c r="D18" i="6" s="1"/>
  <c r="D35" i="4"/>
  <c r="B9" i="3"/>
  <c r="C10" i="3"/>
  <c r="C11" i="3"/>
  <c r="C12" i="3"/>
  <c r="C13" i="3"/>
  <c r="C14" i="3"/>
  <c r="C15" i="3"/>
  <c r="C16" i="3"/>
  <c r="C17" i="3"/>
  <c r="C18" i="3"/>
  <c r="C9" i="3"/>
  <c r="B10" i="3"/>
  <c r="B11" i="3"/>
  <c r="B12" i="3"/>
  <c r="B13" i="3"/>
  <c r="B14" i="3"/>
  <c r="B15" i="3"/>
  <c r="B16" i="3"/>
  <c r="B17" i="3"/>
  <c r="B18" i="3"/>
  <c r="A18" i="3"/>
  <c r="A10" i="3"/>
  <c r="A11" i="3"/>
  <c r="A12" i="3"/>
  <c r="A13" i="3"/>
  <c r="A14" i="3"/>
  <c r="A15" i="3"/>
  <c r="A16" i="3"/>
  <c r="A17" i="3"/>
  <c r="A9" i="3"/>
  <c r="G28" i="4"/>
  <c r="F27" i="4"/>
  <c r="F26" i="4"/>
  <c r="F25" i="4"/>
  <c r="K18" i="4"/>
  <c r="K19" i="4"/>
  <c r="D40" i="4" s="1"/>
  <c r="K20" i="4"/>
  <c r="K21" i="4"/>
  <c r="K22" i="4"/>
  <c r="K23" i="4"/>
  <c r="K24" i="4"/>
  <c r="D36" i="4"/>
  <c r="D37" i="4"/>
  <c r="D38" i="4"/>
  <c r="D39" i="4"/>
  <c r="D43" i="4"/>
  <c r="D44" i="4"/>
  <c r="D46" i="4"/>
  <c r="D47" i="4"/>
  <c r="D49" i="4"/>
  <c r="D50" i="4"/>
  <c r="D51" i="4"/>
  <c r="D52" i="4"/>
  <c r="D54" i="4"/>
  <c r="D55" i="4"/>
  <c r="D56" i="4"/>
  <c r="D57" i="4"/>
  <c r="J14" i="4"/>
  <c r="K14" i="4" s="1"/>
  <c r="J6" i="4"/>
  <c r="K6" i="4" s="1"/>
  <c r="J7" i="4"/>
  <c r="K7" i="4" s="1"/>
  <c r="J8" i="4"/>
  <c r="K8" i="4" s="1"/>
  <c r="D45" i="4" s="1"/>
  <c r="J9" i="4"/>
  <c r="K9" i="4" s="1"/>
  <c r="J10" i="4"/>
  <c r="K10" i="4" s="1"/>
  <c r="D41" i="4" s="1"/>
  <c r="J11" i="4"/>
  <c r="K11" i="4" s="1"/>
  <c r="D42" i="4" s="1"/>
  <c r="J12" i="4"/>
  <c r="K12" i="4" s="1"/>
  <c r="D48" i="4" s="1"/>
  <c r="J13" i="4"/>
  <c r="K13" i="4" s="1"/>
  <c r="B15" i="2"/>
  <c r="X20" i="2"/>
  <c r="X21" i="2"/>
  <c r="X22" i="2"/>
  <c r="X23" i="2"/>
  <c r="X24" i="2"/>
  <c r="X25" i="2"/>
  <c r="X26" i="2"/>
  <c r="X27" i="2"/>
  <c r="X28" i="2"/>
  <c r="X29" i="2"/>
  <c r="X30" i="2"/>
  <c r="X31" i="2"/>
  <c r="X32" i="2"/>
  <c r="X33" i="2"/>
  <c r="X34" i="2"/>
  <c r="X35" i="2"/>
  <c r="X36" i="2"/>
  <c r="X37" i="2"/>
  <c r="X38" i="2"/>
  <c r="X39" i="2"/>
  <c r="X40" i="2"/>
  <c r="X41" i="2"/>
  <c r="X42" i="2"/>
  <c r="X19" i="2"/>
  <c r="W20" i="2"/>
  <c r="W21" i="2"/>
  <c r="W22" i="2"/>
  <c r="W23" i="2"/>
  <c r="W24" i="2"/>
  <c r="W25" i="2"/>
  <c r="W26" i="2"/>
  <c r="W27" i="2"/>
  <c r="W28" i="2"/>
  <c r="W29" i="2"/>
  <c r="W30" i="2"/>
  <c r="W31" i="2"/>
  <c r="W32" i="2"/>
  <c r="W33" i="2"/>
  <c r="W34" i="2"/>
  <c r="W35" i="2"/>
  <c r="W36" i="2"/>
  <c r="W37" i="2"/>
  <c r="W38" i="2"/>
  <c r="W39" i="2"/>
  <c r="W40" i="2"/>
  <c r="W41" i="2"/>
  <c r="W42" i="2"/>
  <c r="W19" i="2"/>
  <c r="V20" i="2"/>
  <c r="V21" i="2"/>
  <c r="V22" i="2"/>
  <c r="V23" i="2"/>
  <c r="V24" i="2"/>
  <c r="V25" i="2"/>
  <c r="V26" i="2"/>
  <c r="V27" i="2"/>
  <c r="V28" i="2"/>
  <c r="V29" i="2"/>
  <c r="V30" i="2"/>
  <c r="V31" i="2"/>
  <c r="V32" i="2"/>
  <c r="V33" i="2"/>
  <c r="V34" i="2"/>
  <c r="V35" i="2"/>
  <c r="V36" i="2"/>
  <c r="V37" i="2"/>
  <c r="V38" i="2"/>
  <c r="V39" i="2"/>
  <c r="V40" i="2"/>
  <c r="V41" i="2"/>
  <c r="V42" i="2"/>
  <c r="V19" i="2"/>
  <c r="U20" i="2"/>
  <c r="U21" i="2"/>
  <c r="U22" i="2"/>
  <c r="U23" i="2"/>
  <c r="U24" i="2"/>
  <c r="U25" i="2"/>
  <c r="U26" i="2"/>
  <c r="U27" i="2"/>
  <c r="U28" i="2"/>
  <c r="U29" i="2"/>
  <c r="U30" i="2"/>
  <c r="U31" i="2"/>
  <c r="U32" i="2"/>
  <c r="U33" i="2"/>
  <c r="U34" i="2"/>
  <c r="U35" i="2"/>
  <c r="U36" i="2"/>
  <c r="U37" i="2"/>
  <c r="U38" i="2"/>
  <c r="U39" i="2"/>
  <c r="U40" i="2"/>
  <c r="U41" i="2"/>
  <c r="U42" i="2"/>
  <c r="U19" i="2"/>
  <c r="T20" i="2"/>
  <c r="T21" i="2"/>
  <c r="T22" i="2"/>
  <c r="T23" i="2"/>
  <c r="T24" i="2"/>
  <c r="T25" i="2"/>
  <c r="T26" i="2"/>
  <c r="T27" i="2"/>
  <c r="T28" i="2"/>
  <c r="T29" i="2"/>
  <c r="T30" i="2"/>
  <c r="T31" i="2"/>
  <c r="T32" i="2"/>
  <c r="T33" i="2"/>
  <c r="T34" i="2"/>
  <c r="T35" i="2"/>
  <c r="T36" i="2"/>
  <c r="T37" i="2"/>
  <c r="T38" i="2"/>
  <c r="T39" i="2"/>
  <c r="T40" i="2"/>
  <c r="T41" i="2"/>
  <c r="T42" i="2"/>
  <c r="T19" i="2"/>
  <c r="S20" i="2"/>
  <c r="S21" i="2"/>
  <c r="S22" i="2"/>
  <c r="S23" i="2"/>
  <c r="S24" i="2"/>
  <c r="S25" i="2"/>
  <c r="S26" i="2"/>
  <c r="S27" i="2"/>
  <c r="S28" i="2"/>
  <c r="S29" i="2"/>
  <c r="S30" i="2"/>
  <c r="S31" i="2"/>
  <c r="S32" i="2"/>
  <c r="S33" i="2"/>
  <c r="S34" i="2"/>
  <c r="S35" i="2"/>
  <c r="S36" i="2"/>
  <c r="S37" i="2"/>
  <c r="S38" i="2"/>
  <c r="S39" i="2"/>
  <c r="S40" i="2"/>
  <c r="S41" i="2"/>
  <c r="S42" i="2"/>
  <c r="S19" i="2"/>
  <c r="R20" i="2"/>
  <c r="R21" i="2"/>
  <c r="R22" i="2"/>
  <c r="R23" i="2"/>
  <c r="R24" i="2"/>
  <c r="R25" i="2"/>
  <c r="R26" i="2"/>
  <c r="R27" i="2"/>
  <c r="R28" i="2"/>
  <c r="R29" i="2"/>
  <c r="R30" i="2"/>
  <c r="R31" i="2"/>
  <c r="R32" i="2"/>
  <c r="R33" i="2"/>
  <c r="R34" i="2"/>
  <c r="R35" i="2"/>
  <c r="R36" i="2"/>
  <c r="R37" i="2"/>
  <c r="R38" i="2"/>
  <c r="R39" i="2"/>
  <c r="R40" i="2"/>
  <c r="R41" i="2"/>
  <c r="R42" i="2"/>
  <c r="R19" i="2"/>
  <c r="Q20" i="2"/>
  <c r="Q21" i="2"/>
  <c r="Q22" i="2"/>
  <c r="Q23" i="2"/>
  <c r="Q24" i="2"/>
  <c r="Q25" i="2"/>
  <c r="Q26" i="2"/>
  <c r="Q27" i="2"/>
  <c r="Q28" i="2"/>
  <c r="Q29" i="2"/>
  <c r="Q30" i="2"/>
  <c r="Q31" i="2"/>
  <c r="Q32" i="2"/>
  <c r="Q33" i="2"/>
  <c r="Q34" i="2"/>
  <c r="Q35" i="2"/>
  <c r="Q36" i="2"/>
  <c r="Q37" i="2"/>
  <c r="Q38" i="2"/>
  <c r="Q39" i="2"/>
  <c r="Q40" i="2"/>
  <c r="Q41" i="2"/>
  <c r="Q42" i="2"/>
  <c r="Q19" i="2"/>
  <c r="P20" i="2"/>
  <c r="P21" i="2"/>
  <c r="P22" i="2"/>
  <c r="P23" i="2"/>
  <c r="P24" i="2"/>
  <c r="P25" i="2"/>
  <c r="P26" i="2"/>
  <c r="P27" i="2"/>
  <c r="P28" i="2"/>
  <c r="P29" i="2"/>
  <c r="P30" i="2"/>
  <c r="P31" i="2"/>
  <c r="P32" i="2"/>
  <c r="P33" i="2"/>
  <c r="P34" i="2"/>
  <c r="P35" i="2"/>
  <c r="P36" i="2"/>
  <c r="P37" i="2"/>
  <c r="P38" i="2"/>
  <c r="P39" i="2"/>
  <c r="P40" i="2"/>
  <c r="P41" i="2"/>
  <c r="P42" i="2"/>
  <c r="P19" i="2"/>
  <c r="O20" i="2"/>
  <c r="O21" i="2"/>
  <c r="O22" i="2"/>
  <c r="O23" i="2"/>
  <c r="O24" i="2"/>
  <c r="O25" i="2"/>
  <c r="O26" i="2"/>
  <c r="O27" i="2"/>
  <c r="O28" i="2"/>
  <c r="O29" i="2"/>
  <c r="O30" i="2"/>
  <c r="O31" i="2"/>
  <c r="O32" i="2"/>
  <c r="O33" i="2"/>
  <c r="O34" i="2"/>
  <c r="O35" i="2"/>
  <c r="O36" i="2"/>
  <c r="O37" i="2"/>
  <c r="O38" i="2"/>
  <c r="O39" i="2"/>
  <c r="O40" i="2"/>
  <c r="O41" i="2"/>
  <c r="O42" i="2"/>
  <c r="O19" i="2"/>
  <c r="N42" i="2"/>
  <c r="N20" i="2"/>
  <c r="N21" i="2"/>
  <c r="N22" i="2"/>
  <c r="N23" i="2"/>
  <c r="N24" i="2"/>
  <c r="N25" i="2"/>
  <c r="N26" i="2"/>
  <c r="N27" i="2"/>
  <c r="N28" i="2"/>
  <c r="N29" i="2"/>
  <c r="N30" i="2"/>
  <c r="N31" i="2"/>
  <c r="N32" i="2"/>
  <c r="N33" i="2"/>
  <c r="N34" i="2"/>
  <c r="N35" i="2"/>
  <c r="N36" i="2"/>
  <c r="N37" i="2"/>
  <c r="N38" i="2"/>
  <c r="N39" i="2"/>
  <c r="N40" i="2"/>
  <c r="N41" i="2"/>
  <c r="N19" i="2"/>
  <c r="M20" i="2"/>
  <c r="L20" i="2"/>
  <c r="M21" i="2"/>
  <c r="M22" i="2"/>
  <c r="M23" i="2"/>
  <c r="M24" i="2"/>
  <c r="M25" i="2"/>
  <c r="M26" i="2"/>
  <c r="M27" i="2"/>
  <c r="M28" i="2"/>
  <c r="M29" i="2"/>
  <c r="M30" i="2"/>
  <c r="M31" i="2"/>
  <c r="M32" i="2"/>
  <c r="M33" i="2"/>
  <c r="M34" i="2"/>
  <c r="M35" i="2"/>
  <c r="M36" i="2"/>
  <c r="M37" i="2"/>
  <c r="M38" i="2"/>
  <c r="M39" i="2"/>
  <c r="M40" i="2"/>
  <c r="M41" i="2"/>
  <c r="M42" i="2"/>
  <c r="M19" i="2"/>
  <c r="K19" i="2"/>
  <c r="L19" i="2"/>
  <c r="J19" i="2"/>
  <c r="I19" i="2"/>
  <c r="H19" i="2"/>
  <c r="G19" i="2"/>
  <c r="F19" i="2"/>
  <c r="C15" i="2"/>
  <c r="D9" i="2"/>
  <c r="D10" i="2"/>
  <c r="D11" i="2"/>
  <c r="D12" i="2"/>
  <c r="D13" i="2"/>
  <c r="D14" i="2"/>
  <c r="F28" i="4" l="1"/>
  <c r="J28" i="4"/>
  <c r="Z19" i="2"/>
  <c r="Y19" i="2"/>
  <c r="D15" i="6"/>
  <c r="D29" i="6"/>
  <c r="D28" i="6"/>
  <c r="D26" i="6"/>
  <c r="D27" i="6"/>
  <c r="D17" i="6"/>
  <c r="D16" i="6"/>
  <c r="D25" i="6"/>
  <c r="D36" i="6"/>
  <c r="D23" i="6"/>
  <c r="D34" i="6"/>
  <c r="D33" i="6"/>
  <c r="D21" i="6"/>
  <c r="D32" i="6"/>
  <c r="D20" i="6"/>
  <c r="D14" i="6"/>
  <c r="D24" i="6"/>
  <c r="D35" i="6"/>
  <c r="D22" i="6"/>
  <c r="D31" i="6"/>
  <c r="D19" i="6"/>
  <c r="D30" i="6"/>
  <c r="J27" i="4" l="1"/>
  <c r="K27" i="4" s="1"/>
  <c r="J26" i="4"/>
  <c r="K26" i="4" s="1"/>
  <c r="J25" i="4"/>
  <c r="K25" i="4" s="1"/>
  <c r="J17" i="4"/>
  <c r="K17" i="4" s="1"/>
  <c r="D53" i="4"/>
  <c r="J16" i="4"/>
  <c r="K16" i="4" s="1"/>
  <c r="J15" i="4"/>
  <c r="L42" i="2"/>
  <c r="K42" i="2"/>
  <c r="J42" i="2"/>
  <c r="I42" i="2"/>
  <c r="H42" i="2"/>
  <c r="G42" i="2"/>
  <c r="F42" i="2"/>
  <c r="E42" i="2"/>
  <c r="L41" i="2"/>
  <c r="K41" i="2"/>
  <c r="J41" i="2"/>
  <c r="I41" i="2"/>
  <c r="H41" i="2"/>
  <c r="G41" i="2"/>
  <c r="F41" i="2"/>
  <c r="E41" i="2"/>
  <c r="L40" i="2"/>
  <c r="K40" i="2"/>
  <c r="J40" i="2"/>
  <c r="I40" i="2"/>
  <c r="H40" i="2"/>
  <c r="G40" i="2"/>
  <c r="F40" i="2"/>
  <c r="E40" i="2"/>
  <c r="L39" i="2"/>
  <c r="K39" i="2"/>
  <c r="J39" i="2"/>
  <c r="I39" i="2"/>
  <c r="H39" i="2"/>
  <c r="G39" i="2"/>
  <c r="F39" i="2"/>
  <c r="E39" i="2"/>
  <c r="L38" i="2"/>
  <c r="K38" i="2"/>
  <c r="J38" i="2"/>
  <c r="I38" i="2"/>
  <c r="H38" i="2"/>
  <c r="G38" i="2"/>
  <c r="F38" i="2"/>
  <c r="Z38" i="2" s="1"/>
  <c r="E38" i="2"/>
  <c r="L37" i="2"/>
  <c r="K37" i="2"/>
  <c r="J37" i="2"/>
  <c r="I37" i="2"/>
  <c r="H37" i="2"/>
  <c r="G37" i="2"/>
  <c r="F37" i="2"/>
  <c r="E37" i="2"/>
  <c r="L36" i="2"/>
  <c r="K36" i="2"/>
  <c r="J36" i="2"/>
  <c r="I36" i="2"/>
  <c r="H36" i="2"/>
  <c r="G36" i="2"/>
  <c r="F36" i="2"/>
  <c r="E36" i="2"/>
  <c r="L35" i="2"/>
  <c r="K35" i="2"/>
  <c r="J35" i="2"/>
  <c r="I35" i="2"/>
  <c r="H35" i="2"/>
  <c r="G35" i="2"/>
  <c r="F35" i="2"/>
  <c r="Z35" i="2" s="1"/>
  <c r="E35" i="2"/>
  <c r="L34" i="2"/>
  <c r="K34" i="2"/>
  <c r="J34" i="2"/>
  <c r="I34" i="2"/>
  <c r="H34" i="2"/>
  <c r="G34" i="2"/>
  <c r="F34" i="2"/>
  <c r="E34" i="2"/>
  <c r="L33" i="2"/>
  <c r="K33" i="2"/>
  <c r="J33" i="2"/>
  <c r="I33" i="2"/>
  <c r="H33" i="2"/>
  <c r="G33" i="2"/>
  <c r="F33" i="2"/>
  <c r="E33" i="2"/>
  <c r="L32" i="2"/>
  <c r="K32" i="2"/>
  <c r="J32" i="2"/>
  <c r="I32" i="2"/>
  <c r="H32" i="2"/>
  <c r="G32" i="2"/>
  <c r="F32" i="2"/>
  <c r="Z32" i="2" s="1"/>
  <c r="E32" i="2"/>
  <c r="L31" i="2"/>
  <c r="K31" i="2"/>
  <c r="J31" i="2"/>
  <c r="I31" i="2"/>
  <c r="H31" i="2"/>
  <c r="G31" i="2"/>
  <c r="F31" i="2"/>
  <c r="E31" i="2"/>
  <c r="L30" i="2"/>
  <c r="K30" i="2"/>
  <c r="J30" i="2"/>
  <c r="I30" i="2"/>
  <c r="H30" i="2"/>
  <c r="G30" i="2"/>
  <c r="E30" i="2"/>
  <c r="L29" i="2"/>
  <c r="K29" i="2"/>
  <c r="J29" i="2"/>
  <c r="I29" i="2"/>
  <c r="H29" i="2"/>
  <c r="G29" i="2"/>
  <c r="F29" i="2"/>
  <c r="Z29" i="2" s="1"/>
  <c r="E29" i="2"/>
  <c r="L28" i="2"/>
  <c r="K28" i="2"/>
  <c r="J28" i="2"/>
  <c r="I28" i="2"/>
  <c r="H28" i="2"/>
  <c r="G28" i="2"/>
  <c r="F28" i="2"/>
  <c r="E28" i="2"/>
  <c r="L27" i="2"/>
  <c r="K27" i="2"/>
  <c r="J27" i="2"/>
  <c r="I27" i="2"/>
  <c r="H27" i="2"/>
  <c r="G27" i="2"/>
  <c r="F27" i="2"/>
  <c r="E27" i="2"/>
  <c r="L26" i="2"/>
  <c r="K26" i="2"/>
  <c r="J26" i="2"/>
  <c r="I26" i="2"/>
  <c r="H26" i="2"/>
  <c r="F26" i="2"/>
  <c r="E26" i="2"/>
  <c r="L25" i="2"/>
  <c r="K25" i="2"/>
  <c r="J25" i="2"/>
  <c r="I25" i="2"/>
  <c r="H25" i="2"/>
  <c r="G25" i="2"/>
  <c r="F25" i="2"/>
  <c r="E25" i="2"/>
  <c r="L24" i="2"/>
  <c r="K24" i="2"/>
  <c r="J24" i="2"/>
  <c r="I24" i="2"/>
  <c r="H24" i="2"/>
  <c r="G24" i="2"/>
  <c r="F24" i="2"/>
  <c r="E24" i="2"/>
  <c r="L23" i="2"/>
  <c r="K23" i="2"/>
  <c r="J23" i="2"/>
  <c r="I23" i="2"/>
  <c r="H23" i="2"/>
  <c r="G23" i="2"/>
  <c r="F23" i="2"/>
  <c r="Z23" i="2" s="1"/>
  <c r="E23" i="2"/>
  <c r="L22" i="2"/>
  <c r="K22" i="2"/>
  <c r="J22" i="2"/>
  <c r="I22" i="2"/>
  <c r="H22" i="2"/>
  <c r="G22" i="2"/>
  <c r="F22" i="2"/>
  <c r="E22" i="2"/>
  <c r="L21" i="2"/>
  <c r="K21" i="2"/>
  <c r="J21" i="2"/>
  <c r="I21" i="2"/>
  <c r="H21" i="2"/>
  <c r="G21" i="2"/>
  <c r="F21" i="2"/>
  <c r="E21" i="2"/>
  <c r="K20" i="2"/>
  <c r="J20" i="2"/>
  <c r="I20" i="2"/>
  <c r="H20" i="2"/>
  <c r="G20" i="2"/>
  <c r="F20" i="2"/>
  <c r="Z20" i="2" s="1"/>
  <c r="E20" i="2"/>
  <c r="B15" i="1"/>
  <c r="D8" i="2"/>
  <c r="D7" i="2"/>
  <c r="D6" i="2"/>
  <c r="D5" i="2"/>
  <c r="Z26" i="2" l="1"/>
  <c r="Z41" i="2"/>
  <c r="Z28" i="2"/>
  <c r="Z40" i="2"/>
  <c r="Y22" i="2"/>
  <c r="B37" i="4" s="1"/>
  <c r="Y25" i="2"/>
  <c r="B40" i="4" s="1"/>
  <c r="Y28" i="2"/>
  <c r="Y31" i="2"/>
  <c r="B46" i="4" s="1"/>
  <c r="Y34" i="2"/>
  <c r="B49" i="4" s="1"/>
  <c r="Y37" i="2"/>
  <c r="B52" i="4" s="1"/>
  <c r="Y40" i="2"/>
  <c r="B55" i="4" s="1"/>
  <c r="Z22" i="2"/>
  <c r="Z25" i="2"/>
  <c r="Z31" i="2"/>
  <c r="Z34" i="2"/>
  <c r="Z37" i="2"/>
  <c r="Y20" i="2"/>
  <c r="K15" i="4"/>
  <c r="F32" i="4" s="1"/>
  <c r="Y24" i="2"/>
  <c r="B39" i="4" s="1"/>
  <c r="Y27" i="2"/>
  <c r="B42" i="4" s="1"/>
  <c r="Y33" i="2"/>
  <c r="B48" i="4" s="1"/>
  <c r="Y36" i="2"/>
  <c r="B51" i="4" s="1"/>
  <c r="Y42" i="2"/>
  <c r="B57" i="4" s="1"/>
  <c r="Z24" i="2"/>
  <c r="Z27" i="2"/>
  <c r="Z30" i="2"/>
  <c r="Z33" i="2"/>
  <c r="Z36" i="2"/>
  <c r="Z39" i="2"/>
  <c r="Z42" i="2"/>
  <c r="Y30" i="2"/>
  <c r="B45" i="4" s="1"/>
  <c r="Y39" i="2"/>
  <c r="B54" i="4" s="1"/>
  <c r="Z21" i="2"/>
  <c r="Y21" i="2"/>
  <c r="B36" i="4" s="1"/>
  <c r="Y23" i="2"/>
  <c r="B38" i="4" s="1"/>
  <c r="Y26" i="2"/>
  <c r="B41" i="4" s="1"/>
  <c r="Y29" i="2"/>
  <c r="B44" i="4" s="1"/>
  <c r="Y32" i="2"/>
  <c r="B47" i="4" s="1"/>
  <c r="Y35" i="2"/>
  <c r="B50" i="4" s="1"/>
  <c r="Y38" i="2"/>
  <c r="B53" i="4" s="1"/>
  <c r="Y41" i="2"/>
  <c r="B56" i="4" s="1"/>
  <c r="D15" i="2"/>
  <c r="B9" i="6" s="1"/>
  <c r="B43" i="4"/>
  <c r="K28" i="4" l="1"/>
  <c r="B18" i="1" s="1"/>
  <c r="D58" i="4"/>
  <c r="Z43" i="2"/>
  <c r="E13" i="6"/>
  <c r="L5" i="5" s="1"/>
  <c r="B35" i="4"/>
  <c r="Y43" i="2"/>
  <c r="C32" i="4"/>
  <c r="B16" i="1"/>
  <c r="E28" i="6"/>
  <c r="L20" i="5" s="1"/>
  <c r="E29" i="6"/>
  <c r="L21" i="5" s="1"/>
  <c r="E34" i="6"/>
  <c r="L26" i="5" s="1"/>
  <c r="E35" i="6"/>
  <c r="L27" i="5" s="1"/>
  <c r="E24" i="6"/>
  <c r="L16" i="5" s="1"/>
  <c r="E19" i="6"/>
  <c r="L11" i="5" s="1"/>
  <c r="E31" i="6"/>
  <c r="L23" i="5" s="1"/>
  <c r="E20" i="6"/>
  <c r="L12" i="5" s="1"/>
  <c r="E32" i="6"/>
  <c r="L24" i="5" s="1"/>
  <c r="E21" i="6"/>
  <c r="L13" i="5" s="1"/>
  <c r="E22" i="6"/>
  <c r="L14" i="5" s="1"/>
  <c r="E23" i="6"/>
  <c r="L15" i="5" s="1"/>
  <c r="AB19" i="2"/>
  <c r="C5" i="5" s="1"/>
  <c r="AA19" i="2"/>
  <c r="B5" i="5" s="1"/>
  <c r="AB34" i="2"/>
  <c r="C20" i="5" s="1"/>
  <c r="AA23" i="2"/>
  <c r="B9" i="5" s="1"/>
  <c r="AA35" i="2"/>
  <c r="B21" i="5" s="1"/>
  <c r="AA36" i="2"/>
  <c r="B22" i="5" s="1"/>
  <c r="AA37" i="2"/>
  <c r="B23" i="5" s="1"/>
  <c r="AB20" i="2"/>
  <c r="C6" i="5" s="1"/>
  <c r="AB28" i="2"/>
  <c r="C14" i="5" s="1"/>
  <c r="AB32" i="2"/>
  <c r="C18" i="5" s="1"/>
  <c r="AB24" i="2"/>
  <c r="C10" i="5" s="1"/>
  <c r="AA21" i="2"/>
  <c r="B7" i="5" s="1"/>
  <c r="AB31" i="2"/>
  <c r="C17" i="5" s="1"/>
  <c r="AA24" i="2"/>
  <c r="B10" i="5" s="1"/>
  <c r="AB33" i="2"/>
  <c r="C19" i="5" s="1"/>
  <c r="AA32" i="2"/>
  <c r="B18" i="5" s="1"/>
  <c r="AB35" i="2"/>
  <c r="C21" i="5" s="1"/>
  <c r="AA33" i="2"/>
  <c r="B19" i="5" s="1"/>
  <c r="B1" i="5"/>
  <c r="F5" i="5" s="1"/>
  <c r="AA39" i="2"/>
  <c r="B25" i="5" s="1"/>
  <c r="AB36" i="2"/>
  <c r="C22" i="5" s="1"/>
  <c r="AA20" i="2"/>
  <c r="B6" i="5" s="1"/>
  <c r="AA40" i="2"/>
  <c r="B26" i="5" s="1"/>
  <c r="AB37" i="2"/>
  <c r="C23" i="5" s="1"/>
  <c r="AA25" i="2"/>
  <c r="B11" i="5" s="1"/>
  <c r="AB25" i="2"/>
  <c r="C11" i="5" s="1"/>
  <c r="AA31" i="2"/>
  <c r="B17" i="5" s="1"/>
  <c r="AB27" i="2"/>
  <c r="C13" i="5" s="1"/>
  <c r="AA27" i="2"/>
  <c r="B13" i="5" s="1"/>
  <c r="AB21" i="2"/>
  <c r="C7" i="5" s="1"/>
  <c r="AB39" i="2"/>
  <c r="C25" i="5" s="1"/>
  <c r="AA28" i="2"/>
  <c r="B14" i="5" s="1"/>
  <c r="AB23" i="2"/>
  <c r="C9" i="5" s="1"/>
  <c r="AB40" i="2"/>
  <c r="C26" i="5" s="1"/>
  <c r="AA26" i="2"/>
  <c r="B12" i="5" s="1"/>
  <c r="AA38" i="2"/>
  <c r="B24" i="5" s="1"/>
  <c r="AB26" i="2"/>
  <c r="C12" i="5" s="1"/>
  <c r="AB38" i="2"/>
  <c r="C24" i="5" s="1"/>
  <c r="AA29" i="2"/>
  <c r="B15" i="5" s="1"/>
  <c r="AA41" i="2"/>
  <c r="B27" i="5" s="1"/>
  <c r="AB29" i="2"/>
  <c r="C15" i="5" s="1"/>
  <c r="AB41" i="2"/>
  <c r="C27" i="5" s="1"/>
  <c r="AA30" i="2"/>
  <c r="B16" i="5" s="1"/>
  <c r="AA42" i="2"/>
  <c r="B28" i="5" s="1"/>
  <c r="AB30" i="2"/>
  <c r="C16" i="5" s="1"/>
  <c r="AB42" i="2"/>
  <c r="C28" i="5" s="1"/>
  <c r="AA22" i="2"/>
  <c r="B8" i="5" s="1"/>
  <c r="AA34" i="2"/>
  <c r="B20" i="5" s="1"/>
  <c r="AB22" i="2"/>
  <c r="C8" i="5" s="1"/>
  <c r="AA43" i="2" l="1"/>
  <c r="B58" i="4"/>
  <c r="E33" i="6"/>
  <c r="L25" i="5" s="1"/>
  <c r="E17" i="6"/>
  <c r="L9" i="5" s="1"/>
  <c r="E18" i="6"/>
  <c r="L10" i="5" s="1"/>
  <c r="E26" i="6"/>
  <c r="L18" i="5" s="1"/>
  <c r="E27" i="6"/>
  <c r="L19" i="5" s="1"/>
  <c r="E30" i="6"/>
  <c r="L22" i="5" s="1"/>
  <c r="E14" i="6"/>
  <c r="L6" i="5" s="1"/>
  <c r="E15" i="6"/>
  <c r="L7" i="5" s="1"/>
  <c r="E16" i="6"/>
  <c r="L8" i="5" s="1"/>
  <c r="E36" i="6"/>
  <c r="L28" i="5" s="1"/>
  <c r="E25" i="6"/>
  <c r="L17" i="5" s="1"/>
  <c r="H5" i="5"/>
  <c r="G5" i="5"/>
  <c r="F6" i="5"/>
  <c r="H6" i="5" s="1"/>
  <c r="F12" i="5"/>
  <c r="H12" i="5" s="1"/>
  <c r="F16" i="5"/>
  <c r="G16" i="5" s="1"/>
  <c r="F24" i="5"/>
  <c r="G24" i="5" s="1"/>
  <c r="F10" i="5"/>
  <c r="H10" i="5" s="1"/>
  <c r="F14" i="5"/>
  <c r="H14" i="5" s="1"/>
  <c r="F22" i="5"/>
  <c r="H22" i="5" s="1"/>
  <c r="F20" i="5"/>
  <c r="G20" i="5" s="1"/>
  <c r="F18" i="5"/>
  <c r="H18" i="5" s="1"/>
  <c r="F28" i="5"/>
  <c r="G28" i="5" s="1"/>
  <c r="F26" i="5"/>
  <c r="G26" i="5" s="1"/>
  <c r="F11" i="5"/>
  <c r="G11" i="5" s="1"/>
  <c r="F9" i="5"/>
  <c r="G9" i="5" s="1"/>
  <c r="F15" i="5"/>
  <c r="H15" i="5" s="1"/>
  <c r="F13" i="5"/>
  <c r="G13" i="5" s="1"/>
  <c r="F7" i="5"/>
  <c r="G7" i="5" s="1"/>
  <c r="F19" i="5"/>
  <c r="H19" i="5" s="1"/>
  <c r="F23" i="5"/>
  <c r="H23" i="5" s="1"/>
  <c r="F21" i="5"/>
  <c r="H21" i="5" s="1"/>
  <c r="F17" i="5"/>
  <c r="H17" i="5" s="1"/>
  <c r="F27" i="5"/>
  <c r="G27" i="5" s="1"/>
  <c r="F25" i="5"/>
  <c r="G25" i="5" s="1"/>
  <c r="F8" i="5"/>
  <c r="H8" i="5" s="1"/>
  <c r="C56" i="4"/>
  <c r="E56" i="4" s="1"/>
  <c r="F56" i="4" s="1"/>
  <c r="G56" i="4" s="1"/>
  <c r="J27" i="5" s="1"/>
  <c r="C54" i="4"/>
  <c r="E54" i="4" s="1"/>
  <c r="F54" i="4" s="1"/>
  <c r="G54" i="4" s="1"/>
  <c r="J25" i="5" s="1"/>
  <c r="C52" i="4"/>
  <c r="E52" i="4" s="1"/>
  <c r="F52" i="4" s="1"/>
  <c r="G52" i="4" s="1"/>
  <c r="J23" i="5" s="1"/>
  <c r="C50" i="4"/>
  <c r="E50" i="4" s="1"/>
  <c r="F50" i="4" s="1"/>
  <c r="G50" i="4" s="1"/>
  <c r="J21" i="5" s="1"/>
  <c r="C48" i="4"/>
  <c r="E48" i="4" s="1"/>
  <c r="F48" i="4" s="1"/>
  <c r="G48" i="4" s="1"/>
  <c r="J19" i="5" s="1"/>
  <c r="C46" i="4"/>
  <c r="E46" i="4" s="1"/>
  <c r="F46" i="4" s="1"/>
  <c r="G46" i="4" s="1"/>
  <c r="J17" i="5" s="1"/>
  <c r="C44" i="4"/>
  <c r="E44" i="4" s="1"/>
  <c r="F44" i="4" s="1"/>
  <c r="G44" i="4" s="1"/>
  <c r="J15" i="5" s="1"/>
  <c r="C42" i="4"/>
  <c r="E42" i="4" s="1"/>
  <c r="F42" i="4" s="1"/>
  <c r="G42" i="4" s="1"/>
  <c r="J13" i="5" s="1"/>
  <c r="C40" i="4"/>
  <c r="E40" i="4" s="1"/>
  <c r="F40" i="4" s="1"/>
  <c r="G40" i="4" s="1"/>
  <c r="J11" i="5" s="1"/>
  <c r="C38" i="4"/>
  <c r="E38" i="4" s="1"/>
  <c r="F38" i="4" s="1"/>
  <c r="G38" i="4" s="1"/>
  <c r="J9" i="5" s="1"/>
  <c r="C36" i="4"/>
  <c r="E36" i="4" s="1"/>
  <c r="F36" i="4" s="1"/>
  <c r="G36" i="4" s="1"/>
  <c r="J7" i="5" s="1"/>
  <c r="C34" i="4"/>
  <c r="C57" i="4"/>
  <c r="E57" i="4" s="1"/>
  <c r="F57" i="4" s="1"/>
  <c r="G57" i="4" s="1"/>
  <c r="J28" i="5" s="1"/>
  <c r="C55" i="4"/>
  <c r="E55" i="4" s="1"/>
  <c r="F55" i="4" s="1"/>
  <c r="G55" i="4" s="1"/>
  <c r="J26" i="5" s="1"/>
  <c r="C53" i="4"/>
  <c r="E53" i="4" s="1"/>
  <c r="F53" i="4" s="1"/>
  <c r="G53" i="4" s="1"/>
  <c r="J24" i="5" s="1"/>
  <c r="C51" i="4"/>
  <c r="E51" i="4" s="1"/>
  <c r="F51" i="4" s="1"/>
  <c r="G51" i="4" s="1"/>
  <c r="J22" i="5" s="1"/>
  <c r="C49" i="4"/>
  <c r="E49" i="4" s="1"/>
  <c r="F49" i="4" s="1"/>
  <c r="G49" i="4" s="1"/>
  <c r="J20" i="5" s="1"/>
  <c r="C47" i="4"/>
  <c r="E47" i="4" s="1"/>
  <c r="F47" i="4" s="1"/>
  <c r="G47" i="4" s="1"/>
  <c r="J18" i="5" s="1"/>
  <c r="C45" i="4"/>
  <c r="E45" i="4" s="1"/>
  <c r="F45" i="4" s="1"/>
  <c r="G45" i="4" s="1"/>
  <c r="J16" i="5" s="1"/>
  <c r="C43" i="4"/>
  <c r="E43" i="4" s="1"/>
  <c r="F43" i="4" s="1"/>
  <c r="G43" i="4" s="1"/>
  <c r="J14" i="5" s="1"/>
  <c r="C41" i="4"/>
  <c r="E41" i="4" s="1"/>
  <c r="F41" i="4" s="1"/>
  <c r="G41" i="4" s="1"/>
  <c r="J12" i="5" s="1"/>
  <c r="C39" i="4"/>
  <c r="E39" i="4" s="1"/>
  <c r="F39" i="4" s="1"/>
  <c r="G39" i="4" s="1"/>
  <c r="J10" i="5" s="1"/>
  <c r="C37" i="4"/>
  <c r="E37" i="4" s="1"/>
  <c r="F37" i="4" s="1"/>
  <c r="G37" i="4" s="1"/>
  <c r="J8" i="5" s="1"/>
  <c r="C35" i="4"/>
  <c r="E35" i="4" s="1"/>
  <c r="F35" i="4" s="1"/>
  <c r="G35" i="4" s="1"/>
  <c r="J6" i="5" s="1"/>
  <c r="L29" i="5" l="1"/>
  <c r="I5" i="5"/>
  <c r="E37" i="6"/>
  <c r="B19" i="1" s="1"/>
  <c r="G10" i="5"/>
  <c r="K10" i="5" s="1"/>
  <c r="H24" i="5"/>
  <c r="I24" i="5" s="1"/>
  <c r="G19" i="5"/>
  <c r="K19" i="5" s="1"/>
  <c r="G22" i="5"/>
  <c r="K22" i="5" s="1"/>
  <c r="H7" i="5"/>
  <c r="I7" i="5" s="1"/>
  <c r="G23" i="5"/>
  <c r="I23" i="5" s="1"/>
  <c r="E34" i="4"/>
  <c r="E58" i="4" s="1"/>
  <c r="C58" i="4"/>
  <c r="G17" i="5"/>
  <c r="I17" i="5" s="1"/>
  <c r="H11" i="5"/>
  <c r="I11" i="5" s="1"/>
  <c r="H9" i="5"/>
  <c r="I9" i="5" s="1"/>
  <c r="H16" i="5"/>
  <c r="I16" i="5" s="1"/>
  <c r="G15" i="5"/>
  <c r="K15" i="5" s="1"/>
  <c r="G12" i="5"/>
  <c r="I12" i="5" s="1"/>
  <c r="H20" i="5"/>
  <c r="I20" i="5" s="1"/>
  <c r="H27" i="5"/>
  <c r="I27" i="5" s="1"/>
  <c r="H26" i="5"/>
  <c r="I26" i="5" s="1"/>
  <c r="G18" i="5"/>
  <c r="K18" i="5" s="1"/>
  <c r="G21" i="5"/>
  <c r="K21" i="5" s="1"/>
  <c r="H25" i="5"/>
  <c r="I25" i="5" s="1"/>
  <c r="G8" i="5"/>
  <c r="I8" i="5" s="1"/>
  <c r="G6" i="5"/>
  <c r="K6" i="5" s="1"/>
  <c r="H13" i="5"/>
  <c r="I13" i="5" s="1"/>
  <c r="G14" i="5"/>
  <c r="I14" i="5" s="1"/>
  <c r="H28" i="5"/>
  <c r="I28" i="5" s="1"/>
  <c r="K25" i="5"/>
  <c r="K7" i="5"/>
  <c r="K20" i="5"/>
  <c r="K27" i="5"/>
  <c r="K13" i="5"/>
  <c r="K9" i="5"/>
  <c r="K24" i="5"/>
  <c r="K16" i="5"/>
  <c r="K11" i="5"/>
  <c r="K26" i="5"/>
  <c r="K28" i="5"/>
  <c r="I15" i="5" l="1"/>
  <c r="M15" i="5" s="1"/>
  <c r="N15" i="5" s="1"/>
  <c r="I10" i="5"/>
  <c r="M10" i="5" s="1"/>
  <c r="N10" i="5" s="1"/>
  <c r="I19" i="5"/>
  <c r="M19" i="5" s="1"/>
  <c r="K17" i="5"/>
  <c r="M17" i="5" s="1"/>
  <c r="N17" i="5" s="1"/>
  <c r="I22" i="5"/>
  <c r="M22" i="5" s="1"/>
  <c r="N22" i="5" s="1"/>
  <c r="K12" i="5"/>
  <c r="M12" i="5" s="1"/>
  <c r="F34" i="4"/>
  <c r="G34" i="4" s="1"/>
  <c r="J5" i="5" s="1"/>
  <c r="K5" i="5" s="1"/>
  <c r="M5" i="5" s="1"/>
  <c r="N5" i="5" s="1"/>
  <c r="K23" i="5"/>
  <c r="M23" i="5" s="1"/>
  <c r="N23" i="5" s="1"/>
  <c r="K14" i="5"/>
  <c r="M14" i="5" s="1"/>
  <c r="N14" i="5" s="1"/>
  <c r="M26" i="5"/>
  <c r="N26" i="5" s="1"/>
  <c r="I21" i="5"/>
  <c r="M21" i="5" s="1"/>
  <c r="N21" i="5" s="1"/>
  <c r="K8" i="5"/>
  <c r="M8" i="5" s="1"/>
  <c r="N8" i="5" s="1"/>
  <c r="I6" i="5"/>
  <c r="I18" i="5"/>
  <c r="M18" i="5" s="1"/>
  <c r="N18" i="5" s="1"/>
  <c r="M24" i="5"/>
  <c r="N24" i="5" s="1"/>
  <c r="M11" i="5"/>
  <c r="M9" i="5"/>
  <c r="N9" i="5" s="1"/>
  <c r="M28" i="5"/>
  <c r="N28" i="5" s="1"/>
  <c r="M16" i="5"/>
  <c r="M13" i="5"/>
  <c r="N13" i="5" s="1"/>
  <c r="M25" i="5"/>
  <c r="N25" i="5" s="1"/>
  <c r="M27" i="5"/>
  <c r="N27" i="5" s="1"/>
  <c r="M20" i="5"/>
  <c r="N20" i="5" s="1"/>
  <c r="M7" i="5"/>
  <c r="N7" i="5" s="1"/>
  <c r="F58" i="4" l="1"/>
  <c r="G58" i="4" s="1"/>
  <c r="N11" i="5"/>
  <c r="K29" i="5"/>
  <c r="I29" i="5"/>
  <c r="M6" i="5"/>
  <c r="N6" i="5" s="1"/>
  <c r="I30" i="5"/>
  <c r="B21" i="1" s="1"/>
  <c r="N12" i="5"/>
  <c r="N16" i="5"/>
  <c r="N19" i="5"/>
  <c r="B17" i="1" l="1"/>
  <c r="B20" i="1"/>
  <c r="M29" i="5"/>
  <c r="D10" i="3" s="1"/>
  <c r="E10" i="3" s="1"/>
  <c r="F10" i="3" s="1"/>
  <c r="G10" i="3" l="1"/>
  <c r="D11" i="3"/>
  <c r="E11" i="3" s="1"/>
  <c r="D12" i="3"/>
  <c r="E12" i="3" s="1"/>
  <c r="D14" i="3"/>
  <c r="E14" i="3" s="1"/>
  <c r="D15" i="3"/>
  <c r="E15" i="3" s="1"/>
  <c r="D16" i="3"/>
  <c r="E16" i="3" s="1"/>
  <c r="D17" i="3"/>
  <c r="E17" i="3" s="1"/>
  <c r="D18" i="3"/>
  <c r="E18" i="3" s="1"/>
  <c r="D9" i="3"/>
  <c r="E9" i="3" s="1"/>
  <c r="D13" i="3"/>
  <c r="E13" i="3" s="1"/>
  <c r="N29" i="5"/>
  <c r="G9" i="3" l="1"/>
  <c r="F9" i="3"/>
  <c r="G13" i="3"/>
  <c r="F13" i="3"/>
  <c r="F18" i="3"/>
  <c r="G18" i="3"/>
  <c r="F17" i="3"/>
  <c r="G17" i="3"/>
  <c r="F16" i="3"/>
  <c r="G16" i="3"/>
  <c r="G15" i="3"/>
  <c r="F15" i="3"/>
  <c r="G14" i="3"/>
  <c r="F14" i="3"/>
  <c r="F12" i="3"/>
  <c r="G12" i="3"/>
  <c r="F11" i="3"/>
  <c r="G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Suvi Hämeenniemi</author>
  </authors>
  <commentList>
    <comment ref="A4" authorId="0" shapeId="0" xr:uid="{79926C4E-9B73-430F-B52C-5C69176AAA8B}">
      <text>
        <r>
          <rPr>
            <b/>
            <sz val="9"/>
            <color indexed="81"/>
            <rFont val="Tahoma"/>
            <family val="2"/>
          </rPr>
          <t>Käyttäjä voi syöttää teuraserät teuraserittäin tai palikunnittain</t>
        </r>
        <r>
          <rPr>
            <sz val="9"/>
            <color indexed="81"/>
            <rFont val="Tahoma"/>
            <family val="2"/>
          </rPr>
          <t xml:space="preserve">
</t>
        </r>
      </text>
    </comment>
    <comment ref="A18" authorId="0" shapeId="0" xr:uid="{F954E64C-00E8-45BB-88E9-4D4B96F86550}">
      <text>
        <r>
          <rPr>
            <b/>
            <sz val="9"/>
            <color indexed="81"/>
            <rFont val="Tahoma"/>
            <family val="2"/>
          </rPr>
          <t xml:space="preserve">Lähteet:
Nieminen, M. 1994. Poro – Ruumiinrakenne ja elintoiminnot. Pohjolan Sanomat Oy, Kemi.
Mattila, N. 2021. Poroteurastuksen sivutuotteet osaksi kiertotaloutta. Opinnäytetyö. Hämeen ammattikorkeakoulu.
Elinnippu ilman sydäntä ja maksaa, pallealihat, kaulalihat, henkitorvi, pötsi ja pötsin sisältö sekä verkkomaha on punnittu syksyllä 2025.
Saantojen arvot ovat taulukossa ohjeelliset. Saantoihin vaikuttaa vuosi (teuraiden kunto) ja talteenottotapa. Tarkimmat omat saannot saa punnitsemalla vuosittain erän (5-10 teuraan keskiarvot) ja käyttämällä vuosittaista teuraiden painon keskiarvoa.
</t>
        </r>
        <r>
          <rPr>
            <sz val="9"/>
            <color indexed="81"/>
            <rFont val="Tahoma"/>
            <family val="2"/>
          </rPr>
          <t xml:space="preserve">
</t>
        </r>
      </text>
    </comment>
    <comment ref="B18" authorId="0" shapeId="0" xr:uid="{7FB21B37-3367-4012-B4B5-10060408D0BD}">
      <text>
        <r>
          <rPr>
            <b/>
            <sz val="9"/>
            <color indexed="81"/>
            <rFont val="Tahoma"/>
            <family val="2"/>
          </rPr>
          <t>Esitäytetyt arvot ovat suuntaa antavia Vasan ruhon keskipaino n. 21 kg</t>
        </r>
        <r>
          <rPr>
            <sz val="9"/>
            <color indexed="81"/>
            <rFont val="Tahoma"/>
            <family val="2"/>
          </rPr>
          <t xml:space="preserve">
</t>
        </r>
      </text>
    </comment>
    <comment ref="C18" authorId="0" shapeId="0" xr:uid="{99741083-10DA-4099-BF5C-9D4BC15A12D7}">
      <text>
        <r>
          <rPr>
            <b/>
            <sz val="9"/>
            <color indexed="81"/>
            <rFont val="Tahoma"/>
            <family val="2"/>
          </rPr>
          <t>Esitäytetyt arvot ovat suuntaa antavia
Raavaan ruhon keskipaino n. 34 kg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Suvi Hämeenniemi</author>
  </authors>
  <commentList>
    <comment ref="B4" authorId="0" shapeId="0" xr:uid="{D995D79C-5C0A-45B8-A204-CE6AFC9B80CF}">
      <text>
        <r>
          <rPr>
            <b/>
            <sz val="9"/>
            <color indexed="81"/>
            <rFont val="Tahoma"/>
            <family val="2"/>
          </rPr>
          <t xml:space="preserve">Kirjoita kenttään </t>
        </r>
        <r>
          <rPr>
            <b/>
            <i/>
            <sz val="9"/>
            <color indexed="81"/>
            <rFont val="Tahoma"/>
            <family val="2"/>
          </rPr>
          <t>kaikki</t>
        </r>
        <r>
          <rPr>
            <b/>
            <sz val="9"/>
            <color indexed="81"/>
            <rFont val="Tahoma"/>
            <family val="2"/>
          </rPr>
          <t xml:space="preserve"> jos kohdistuu kaikkiin sivuvirtoihin tai tietty </t>
        </r>
        <r>
          <rPr>
            <b/>
            <i/>
            <sz val="9"/>
            <color indexed="81"/>
            <rFont val="Tahoma"/>
            <family val="2"/>
          </rPr>
          <t>nimike (esim. veri)</t>
        </r>
        <r>
          <rPr>
            <b/>
            <sz val="9"/>
            <color indexed="81"/>
            <rFont val="Tahoma"/>
            <family val="2"/>
          </rPr>
          <t xml:space="preserve"> jos kohdistuu vain tiettyyn sivuvirtaan</t>
        </r>
        <r>
          <rPr>
            <sz val="9"/>
            <color indexed="81"/>
            <rFont val="Tahoma"/>
            <family val="2"/>
          </rPr>
          <t xml:space="preserve">
</t>
        </r>
      </text>
    </comment>
    <comment ref="C25" authorId="0" shapeId="0" xr:uid="{B5857060-B727-4838-8E1D-300A2EF2F287}">
      <text>
        <r>
          <rPr>
            <b/>
            <sz val="9"/>
            <color indexed="81"/>
            <rFont val="Tahoma"/>
            <family val="2"/>
          </rPr>
          <t>Arvioi tähän muutos kWh sähkönkulutuksessa
per laskennassa mukana olevat teuraserät yhteensä</t>
        </r>
      </text>
    </comment>
    <comment ref="C26" authorId="0" shapeId="0" xr:uid="{FA846F15-C481-4B8C-AD12-AE583C8BA482}">
      <text>
        <r>
          <rPr>
            <b/>
            <sz val="9"/>
            <color indexed="81"/>
            <rFont val="Tahoma"/>
            <family val="2"/>
          </rPr>
          <t>Arvio tähän muutos m3 vedenkulutuksessa per laskennassa mukana olevat teuraserät yhteensä</t>
        </r>
      </text>
    </comment>
    <comment ref="C27" authorId="0" shapeId="0" xr:uid="{B163ADED-2297-4592-AF1E-6CFA8F89F669}">
      <text>
        <r>
          <rPr>
            <b/>
            <sz val="9"/>
            <color indexed="81"/>
            <rFont val="Tahoma"/>
            <family val="2"/>
          </rPr>
          <t>Arvioi tähän pääasiassa kuljetuksesta aiheutuvien määrien muutos tonneina per laskennassa mukana olevat teuraserät yhteensä</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Suvi Hämeenniemi</author>
  </authors>
  <commentList>
    <comment ref="C12" authorId="0" shapeId="0" xr:uid="{68964981-242A-4E17-B4FE-D5F65A38C3A7}">
      <text>
        <r>
          <rPr>
            <b/>
            <sz val="9"/>
            <color indexed="81"/>
            <rFont val="Tahoma"/>
            <family val="2"/>
          </rPr>
          <t xml:space="preserve">Kyllä = lisätyökustannusta ei muodostu
Ei= lisätyökustannus muodostuu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C01DE26-E6E8-4BB4-8F16-A7585D40585F}" keepAlive="1" name="Kysely – Kohdistus" description="Yhteys kyselyyn Kohdistus työkirjassa." type="5" refreshedVersion="0" background="1" saveData="1">
    <dbPr connection="Provider=Microsoft.Mashup.OleDb.1;Data Source=$Workbook$;Location=Kohdistus;Extended Properties=&quot;&quot;" command="SELECT * FROM [Kohdistus]"/>
  </connection>
</connections>
</file>

<file path=xl/sharedStrings.xml><?xml version="1.0" encoding="utf-8"?>
<sst xmlns="http://schemas.openxmlformats.org/spreadsheetml/2006/main" count="290" uniqueCount="206">
  <si>
    <t>1) Saannot: syötä teuraserät (vasat/raavaat)</t>
  </si>
  <si>
    <t>Yhteenveto</t>
  </si>
  <si>
    <t>Mittari</t>
  </si>
  <si>
    <t>Arvo</t>
  </si>
  <si>
    <t>Teuraat yhteensä (kpl)</t>
  </si>
  <si>
    <t>Kokonais-tuotanto (kg)</t>
  </si>
  <si>
    <t>Liikevaihto yhteensä (€)</t>
  </si>
  <si>
    <t>Nettotulos ennen veroja (€)</t>
  </si>
  <si>
    <t>€/kg keskimäärin (LV/kg)</t>
  </si>
  <si>
    <t>Saannot ja teuraserät</t>
  </si>
  <si>
    <t>Vasat (kpl)</t>
  </si>
  <si>
    <t>Raavaat (kpl)</t>
  </si>
  <si>
    <t>Yhteensä (kpl)</t>
  </si>
  <si>
    <t>Yhteensä</t>
  </si>
  <si>
    <t>Nimike</t>
  </si>
  <si>
    <t>kg/vasa</t>
  </si>
  <si>
    <t>kg/raavas</t>
  </si>
  <si>
    <t>kpl/eläin</t>
  </si>
  <si>
    <t>Erä1 kg</t>
  </si>
  <si>
    <t>Erä1 kpl</t>
  </si>
  <si>
    <t>Erä2 kg</t>
  </si>
  <si>
    <t>Erä2 kpl</t>
  </si>
  <si>
    <t>Erä3 kg</t>
  </si>
  <si>
    <t>Erä3 kpl</t>
  </si>
  <si>
    <t>Erä4 kg</t>
  </si>
  <si>
    <t>Erä4 kpl</t>
  </si>
  <si>
    <t>Kokonais kg</t>
  </si>
  <si>
    <t>Kokonais kpl</t>
  </si>
  <si>
    <t>kg/teuras</t>
  </si>
  <si>
    <t>kpl/teuras</t>
  </si>
  <si>
    <t>veri</t>
  </si>
  <si>
    <t>saparo</t>
  </si>
  <si>
    <t>sisäkuu</t>
  </si>
  <si>
    <t>kateenkorva</t>
  </si>
  <si>
    <t>elinnippu (pois sydän ja maksa)</t>
  </si>
  <si>
    <t>maksa</t>
  </si>
  <si>
    <t>pallealiha</t>
  </si>
  <si>
    <t>munuaiset</t>
  </si>
  <si>
    <t>henkitorvi</t>
  </si>
  <si>
    <t>kaulaliha</t>
  </si>
  <si>
    <t>koparat</t>
  </si>
  <si>
    <t>konttiluu</t>
  </si>
  <si>
    <t>pikkuluut</t>
  </si>
  <si>
    <t>kynsi</t>
  </si>
  <si>
    <t>koipinahka</t>
  </si>
  <si>
    <t>päät</t>
  </si>
  <si>
    <t>poskiliha</t>
  </si>
  <si>
    <t>sarvet</t>
  </si>
  <si>
    <t>mahat</t>
  </si>
  <si>
    <t>pötsi</t>
  </si>
  <si>
    <t>verkkomaha</t>
  </si>
  <si>
    <t>ruuansulatuselimistö/jäte</t>
  </si>
  <si>
    <t>pötsin sisältö/jäte</t>
  </si>
  <si>
    <t>taljat</t>
  </si>
  <si>
    <t>Investointien maksuaika (yksinkertainen)</t>
  </si>
  <si>
    <t>Oletus: ilman investointia laatu ei kelpaa → tuotteiden myynti ei ole mahdollista. Maksuaika lasketaan kohteen vuosikatteen perusteella.</t>
  </si>
  <si>
    <t>Maksuaika (vuotta) = investointi (€) / kohteen kate (€ / vuosi). Kohde = 'kaikki' käyttää kaikkien tuotteiden katetta.</t>
  </si>
  <si>
    <t>Perus</t>
  </si>
  <si>
    <t>Investointi</t>
  </si>
  <si>
    <t>Kohde (mihin tarvitaan)</t>
  </si>
  <si>
    <t>Investointi €</t>
  </si>
  <si>
    <t>Kohteen kate €/v</t>
  </si>
  <si>
    <t>kaikki</t>
  </si>
  <si>
    <t>määrä_yksikkö</t>
  </si>
  <si>
    <t>investointi_eur</t>
  </si>
  <si>
    <t>kohdistus</t>
  </si>
  <si>
    <t>kWh</t>
  </si>
  <si>
    <t>Vesi</t>
  </si>
  <si>
    <t>m3</t>
  </si>
  <si>
    <t>tonnia</t>
  </si>
  <si>
    <t>Kohdistus (kg-jakoperuste 'kaikki'-riveille) — tulos €/kg per nimike</t>
  </si>
  <si>
    <t>Kokonais-kg (Saannot)</t>
  </si>
  <si>
    <t>Kaikki-pooli (vuosikustannus) €</t>
  </si>
  <si>
    <t>kg/vuosi</t>
  </si>
  <si>
    <t>Osuus kaikesta</t>
  </si>
  <si>
    <t>Suorat € (kohdistus)</t>
  </si>
  <si>
    <t>Kaikki-pooli €</t>
  </si>
  <si>
    <t>Yhteensä €</t>
  </si>
  <si>
    <t>€/kg</t>
  </si>
  <si>
    <t>Teuraiden määrä (kpl)</t>
  </si>
  <si>
    <t>tuote</t>
  </si>
  <si>
    <t>kg_per_teuras</t>
  </si>
  <si>
    <t>kpl_per_teuras</t>
  </si>
  <si>
    <t>Tulot yhteensä</t>
  </si>
  <si>
    <t>Huom:</t>
  </si>
  <si>
    <t>kohde</t>
  </si>
  <si>
    <t>Lisätyö</t>
  </si>
  <si>
    <t>Teuraserä/Paliskunta</t>
  </si>
  <si>
    <t>Erä5 kg</t>
  </si>
  <si>
    <t>Erä5 kpl</t>
  </si>
  <si>
    <t>Erä6 kg</t>
  </si>
  <si>
    <t>Erä6 kpl</t>
  </si>
  <si>
    <t>Erä7 kg</t>
  </si>
  <si>
    <t>Erä7 kpl</t>
  </si>
  <si>
    <t>Erä8 kg</t>
  </si>
  <si>
    <t>Erä8 kpl</t>
  </si>
  <si>
    <t>Erä9 kg</t>
  </si>
  <si>
    <t>Erä9 kpl</t>
  </si>
  <si>
    <t>Erä10 kg</t>
  </si>
  <si>
    <t>Erä10 kpl</t>
  </si>
  <si>
    <t xml:space="preserve">Maksuaika v </t>
  </si>
  <si>
    <t xml:space="preserve">Maksuaika kk </t>
  </si>
  <si>
    <t>Katettu pvm</t>
  </si>
  <si>
    <t>Investointi 1</t>
  </si>
  <si>
    <t>Investointi 2</t>
  </si>
  <si>
    <t>Investointi 3</t>
  </si>
  <si>
    <t>Investointi 4</t>
  </si>
  <si>
    <t>Investointi 5</t>
  </si>
  <si>
    <t>Investointi 6</t>
  </si>
  <si>
    <t>Investointi 7</t>
  </si>
  <si>
    <t>Investointi 8</t>
  </si>
  <si>
    <t>Investointi 9</t>
  </si>
  <si>
    <t>Investointi 10</t>
  </si>
  <si>
    <t>Menoerä 1</t>
  </si>
  <si>
    <t>Menoerä 2</t>
  </si>
  <si>
    <t>Menoerä 3</t>
  </si>
  <si>
    <t>Menoerä 4</t>
  </si>
  <si>
    <t>Menoerä 5</t>
  </si>
  <si>
    <t>Menoerä 6</t>
  </si>
  <si>
    <t>Menoerä 7</t>
  </si>
  <si>
    <t>Menoerä 8</t>
  </si>
  <si>
    <t>Menoerä 9</t>
  </si>
  <si>
    <t>Menoerä 10</t>
  </si>
  <si>
    <t>Sähkö</t>
  </si>
  <si>
    <t>€/yksikkö</t>
  </si>
  <si>
    <t>Haudattavat sivuvirrat</t>
  </si>
  <si>
    <t>Menolaji</t>
  </si>
  <si>
    <t>Kohdistus</t>
  </si>
  <si>
    <t>Käyttöikä_v</t>
  </si>
  <si>
    <t>Jäännösarvo_eur</t>
  </si>
  <si>
    <t>Poisto_eur_vuosi</t>
  </si>
  <si>
    <t>Kustannus_yht</t>
  </si>
  <si>
    <r>
      <t xml:space="preserve">Määrän </t>
    </r>
    <r>
      <rPr>
        <b/>
        <sz val="11"/>
        <color rgb="FFFF0000"/>
        <rFont val="Calibri"/>
        <family val="2"/>
      </rPr>
      <t>MUUTOS</t>
    </r>
  </si>
  <si>
    <t>Menot ja investoinnit (kg-jakoperuste)</t>
  </si>
  <si>
    <t>Osuus katteesta, jonka investointi mahdollistaa</t>
  </si>
  <si>
    <t>Hinta_eur_per_kg</t>
  </si>
  <si>
    <t>Hinta_eur_per_kpl</t>
  </si>
  <si>
    <t>Teuraat_kpl</t>
  </si>
  <si>
    <t>Kokonais_kg</t>
  </si>
  <si>
    <t>Kokonais_kpl</t>
  </si>
  <si>
    <t xml:space="preserve">Kustannus €/kg-kohdistus toimii kg-nimikkeille. Jos nimikkeellä kg=0 (kpl-tuote), kustannus jää 0 € </t>
  </si>
  <si>
    <t>Liikevaihto_eur</t>
  </si>
  <si>
    <t>Kustannus_eur_kg (Menot)</t>
  </si>
  <si>
    <t>Kustannus_yht (€)</t>
  </si>
  <si>
    <t>Kate (€)</t>
  </si>
  <si>
    <t>Kate%</t>
  </si>
  <si>
    <t>Sivuvirta</t>
  </si>
  <si>
    <t>Lisätyön tuntihinta</t>
  </si>
  <si>
    <t>Teurasmäärät</t>
  </si>
  <si>
    <t>Lisätyö minuutteina_per_teuras</t>
  </si>
  <si>
    <t xml:space="preserve">Sisältyy nylkylinjan työhön </t>
  </si>
  <si>
    <t>Lisätyön kustannus/min</t>
  </si>
  <si>
    <t>Lisätyön kustannus yhteensä</t>
  </si>
  <si>
    <t>Lisätyö €/minuutti</t>
  </si>
  <si>
    <t>Lisätyöstä aiheutuvat kustannukset (€)</t>
  </si>
  <si>
    <t>Kaavat on lukittu salasanalla 0000</t>
  </si>
  <si>
    <t>4) Tulot: syötä hinnat €/kg ja €/kpl</t>
  </si>
  <si>
    <t xml:space="preserve">3) Lisätyö: syötä aika-arvio lisätyöstä minuutteina </t>
  </si>
  <si>
    <t>2) Menot: syötä vuosikulut ja investoinnit</t>
  </si>
  <si>
    <t>Menot + poistot (€ / laskentaerä)</t>
  </si>
  <si>
    <t>Lisätyö (€/laskentaerä)</t>
  </si>
  <si>
    <t>Sarvet ja saparot kiertoon — Katelaskuri sivuvirtojen talteenottoon teurastamoille</t>
  </si>
  <si>
    <t>Pikaohje</t>
  </si>
  <si>
    <t>Ohje: Syötä vihreisiin kenttiin -  Kaiken muun laskee automaattisesti.</t>
  </si>
  <si>
    <t>Ohje: Syötä vain teuraserien vasat/raavaat (kpl) vihreisiin soluihin. Kertoimet (kg/vasa, kg/raavas, kpl/eläin) alla ovat suntaa antavia ja niitä käyttäjä voi muuttaa. Tulot-välilehti käyttää näitä automaattisesti.</t>
  </si>
  <si>
    <t>Ohje: Täytä vihreät kentät : Investoinneissa arvioi käyttöikä vuosina sekä mahdollinen jäännösarvo käyttöiän jälkeen - oletuksena Jäännösarvo 0. Jakoperuste 'kaikki': kg.</t>
  </si>
  <si>
    <t>Kirjoita kohdistus-kenttään "kaikki" tai vaihtoehtoisesti yksilöity Nimike, jolle kulu kohdistuu suoraan esim. "veri"</t>
  </si>
  <si>
    <t>Ohje: Arvioi lisätyön tuntihinta (nylkykorvaus käytännöt vaihtelee paliskunnittain)</t>
  </si>
  <si>
    <t>Ohje: Syötä Hinta euroina per kg TAI euroina per kpl</t>
  </si>
  <si>
    <t>Kustannus_eur_laskentaerä</t>
  </si>
  <si>
    <t>Mikäli et halua huomioida lisätyön osuutta laskennassa lainkaan, syötä tuntihinnaksi 0,00 EUR</t>
  </si>
  <si>
    <t>Arvioi lisätyön määrä minuutteina per teuras sivuvirroittain (lisätyöaika läpimenoon sekä pakkaamiseen käytetty lisätyöaika)</t>
  </si>
  <si>
    <r>
      <t xml:space="preserve">* sisältää listalla merkityt </t>
    </r>
    <r>
      <rPr>
        <i/>
        <sz val="11"/>
        <color theme="0" tint="-0.34998626667073579"/>
        <rFont val="Calibri"/>
        <family val="2"/>
        <scheme val="minor"/>
      </rPr>
      <t xml:space="preserve">kursivoidut </t>
    </r>
    <r>
      <rPr>
        <sz val="11"/>
        <color theme="0" tint="-0.34998626667073579"/>
        <rFont val="Calibri"/>
        <family val="2"/>
        <scheme val="minor"/>
      </rPr>
      <t>* nimikkeet - käyttäjä voi nollata tai muuttaa kg laskentaerään sopivaksi</t>
    </r>
  </si>
  <si>
    <r>
      <t>** sisältää listalla merkityt</t>
    </r>
    <r>
      <rPr>
        <i/>
        <sz val="11"/>
        <color theme="0" tint="-0.34998626667073579"/>
        <rFont val="Calibri"/>
        <family val="2"/>
        <scheme val="minor"/>
      </rPr>
      <t xml:space="preserve"> kursivoidut </t>
    </r>
    <r>
      <rPr>
        <sz val="11"/>
        <color theme="0" tint="-0.34998626667073579"/>
        <rFont val="Calibri"/>
        <family val="2"/>
        <scheme val="minor"/>
      </rPr>
      <t>** nimikkeet - käyttäjä voi nollata tai muuttaa kg laskentaerään sopivaksi</t>
    </r>
  </si>
  <si>
    <r>
      <t xml:space="preserve">*** sisältää listalla merkityt </t>
    </r>
    <r>
      <rPr>
        <i/>
        <sz val="11"/>
        <color theme="0" tint="-0.34998626667073579"/>
        <rFont val="Calibri"/>
        <family val="2"/>
        <scheme val="minor"/>
      </rPr>
      <t xml:space="preserve">kursivoidut </t>
    </r>
    <r>
      <rPr>
        <sz val="11"/>
        <color theme="0" tint="-0.34998626667073579"/>
        <rFont val="Calibri"/>
        <family val="2"/>
        <scheme val="minor"/>
      </rPr>
      <t>*** nimikkeet - käyttäjä voi nollata tai muuttaa kg laskentaerään sopivaksi</t>
    </r>
  </si>
  <si>
    <r>
      <t xml:space="preserve">**** sisältää listalla merkityt </t>
    </r>
    <r>
      <rPr>
        <i/>
        <sz val="11"/>
        <color theme="0" tint="-0.34998626667073579"/>
        <rFont val="Calibri"/>
        <family val="2"/>
        <scheme val="minor"/>
      </rPr>
      <t xml:space="preserve">kursivoidut </t>
    </r>
    <r>
      <rPr>
        <sz val="11"/>
        <color theme="0" tint="-0.34998626667073579"/>
        <rFont val="Calibri"/>
        <family val="2"/>
        <scheme val="minor"/>
      </rPr>
      <t>****nimikkeet - käyttäjä voi nollata tai muuttaa kg laskentaerään sopivaksi</t>
    </r>
  </si>
  <si>
    <r>
      <t xml:space="preserve">***** sisältää listalla merkityt </t>
    </r>
    <r>
      <rPr>
        <i/>
        <sz val="11"/>
        <color theme="0" tint="-0.34998626667073579"/>
        <rFont val="Calibri"/>
        <family val="2"/>
        <scheme val="minor"/>
      </rPr>
      <t>kursivoidut</t>
    </r>
    <r>
      <rPr>
        <sz val="11"/>
        <color theme="0" tint="-0.34998626667073579"/>
        <rFont val="Calibri"/>
        <family val="2"/>
        <scheme val="minor"/>
      </rPr>
      <t xml:space="preserve"> *****nimikkeet - käyttäjä voi nollata tai muuttaa kg laskentaerään sopivaksi</t>
    </r>
  </si>
  <si>
    <r>
      <t>pallealiha*</t>
    </r>
    <r>
      <rPr>
        <i/>
        <sz val="11"/>
        <color theme="0" tint="-0.499984740745262"/>
        <rFont val="Calibri"/>
        <family val="2"/>
        <scheme val="minor"/>
      </rPr>
      <t>(ohjearvo 0,12 kg vasa/0,21 kg raavas)</t>
    </r>
  </si>
  <si>
    <r>
      <t>munuaiset*</t>
    </r>
    <r>
      <rPr>
        <i/>
        <sz val="11"/>
        <color theme="0" tint="-0.499984740745262"/>
        <rFont val="Calibri"/>
        <family val="2"/>
        <scheme val="minor"/>
      </rPr>
      <t>(ohjearvo 0,195kg vasa/0,383 kg raavas)</t>
    </r>
  </si>
  <si>
    <r>
      <t>konttiluu**</t>
    </r>
    <r>
      <rPr>
        <i/>
        <sz val="11"/>
        <color theme="0" tint="-0.499984740745262"/>
        <rFont val="Calibri"/>
        <family val="2"/>
        <scheme val="minor"/>
      </rPr>
      <t>(ohjearvo 0,4 kg vasa/0,78 kg raavas)</t>
    </r>
  </si>
  <si>
    <r>
      <t>pikkuluut**</t>
    </r>
    <r>
      <rPr>
        <i/>
        <sz val="11"/>
        <color theme="0" tint="-0.499984740745262"/>
        <rFont val="Calibri"/>
        <family val="2"/>
        <scheme val="minor"/>
      </rPr>
      <t>(ohjearvo 0,5 kg vasa/0,9 kg raavas)</t>
    </r>
  </si>
  <si>
    <r>
      <t>kynsi**</t>
    </r>
    <r>
      <rPr>
        <i/>
        <sz val="11"/>
        <color theme="0" tint="-0.499984740745262"/>
        <rFont val="Calibri"/>
        <family val="2"/>
        <scheme val="minor"/>
      </rPr>
      <t>(ohjearvo 0,3 kg vasa/0,85 kg raavas)</t>
    </r>
  </si>
  <si>
    <r>
      <t>pötsi****</t>
    </r>
    <r>
      <rPr>
        <i/>
        <sz val="11"/>
        <color theme="0" tint="-0.499984740745262"/>
        <rFont val="Calibri"/>
        <family val="2"/>
        <scheme val="minor"/>
      </rPr>
      <t>(ohjearvo 0,835 kg vasa/1,6 kg raavas)</t>
    </r>
  </si>
  <si>
    <r>
      <t>verkkomaha****</t>
    </r>
    <r>
      <rPr>
        <i/>
        <sz val="11"/>
        <color theme="0" tint="-0.499984740745262"/>
        <rFont val="Calibri"/>
        <family val="2"/>
        <scheme val="minor"/>
      </rPr>
      <t>(ohjearvo 0,12 kg vasa/0,25 kg raavas)</t>
    </r>
  </si>
  <si>
    <r>
      <t>pötsin sisältö/jäte*****</t>
    </r>
    <r>
      <rPr>
        <i/>
        <sz val="11"/>
        <color theme="0" tint="-0.499984740745262"/>
        <rFont val="Calibri"/>
        <family val="2"/>
        <scheme val="minor"/>
      </rPr>
      <t>(ohjearvo 3,5 kg vasa/9,8 kg raavas)</t>
    </r>
  </si>
  <si>
    <r>
      <t>poskiliha***</t>
    </r>
    <r>
      <rPr>
        <i/>
        <sz val="11"/>
        <color theme="0" tint="-0.499984740745262"/>
        <rFont val="Calibri"/>
        <family val="2"/>
        <scheme val="minor"/>
      </rPr>
      <t>(ohjearvo 0,04 kg vasa/0,08 kg raavas)</t>
    </r>
  </si>
  <si>
    <r>
      <rPr>
        <b/>
        <sz val="11"/>
        <color theme="1"/>
        <rFont val="Calibri"/>
        <family val="2"/>
        <scheme val="minor"/>
      </rPr>
      <t xml:space="preserve">veri </t>
    </r>
    <r>
      <rPr>
        <sz val="11"/>
        <color theme="0" tint="-0.499984740745262"/>
        <rFont val="Calibri"/>
        <family val="2"/>
        <scheme val="minor"/>
      </rPr>
      <t>(ohjearvo 2,2 kg vasa/4 kg raavas)</t>
    </r>
  </si>
  <si>
    <r>
      <rPr>
        <b/>
        <sz val="11"/>
        <color theme="1"/>
        <rFont val="Calibri"/>
        <family val="2"/>
        <scheme val="minor"/>
      </rPr>
      <t>saparo</t>
    </r>
    <r>
      <rPr>
        <sz val="11"/>
        <color theme="1"/>
        <rFont val="Calibri"/>
        <family val="2"/>
        <scheme val="minor"/>
      </rPr>
      <t xml:space="preserve"> </t>
    </r>
    <r>
      <rPr>
        <sz val="11"/>
        <color theme="0" tint="-0.499984740745262"/>
        <rFont val="Calibri"/>
        <family val="2"/>
        <scheme val="minor"/>
      </rPr>
      <t>(ohjearvo 0,04 kg vasa/ 0,08 kg raavas/ 1 kpl)</t>
    </r>
  </si>
  <si>
    <r>
      <rPr>
        <b/>
        <sz val="11"/>
        <color theme="1"/>
        <rFont val="Calibri"/>
        <family val="2"/>
        <scheme val="minor"/>
      </rPr>
      <t>sisäkuu</t>
    </r>
    <r>
      <rPr>
        <sz val="11"/>
        <color theme="1"/>
        <rFont val="Calibri"/>
        <family val="2"/>
        <scheme val="minor"/>
      </rPr>
      <t xml:space="preserve"> </t>
    </r>
    <r>
      <rPr>
        <sz val="11"/>
        <color theme="0" tint="-0.499984740745262"/>
        <rFont val="Calibri"/>
        <family val="2"/>
        <scheme val="minor"/>
      </rPr>
      <t>(ohjearvo 0,2 kg vasa/0,4 kg raavas)</t>
    </r>
  </si>
  <si>
    <r>
      <rPr>
        <b/>
        <sz val="11"/>
        <color theme="1"/>
        <rFont val="Calibri"/>
        <family val="2"/>
        <scheme val="minor"/>
      </rPr>
      <t>kateenkorva</t>
    </r>
    <r>
      <rPr>
        <sz val="11"/>
        <color theme="1"/>
        <rFont val="Calibri"/>
        <family val="2"/>
        <scheme val="minor"/>
      </rPr>
      <t xml:space="preserve"> </t>
    </r>
    <r>
      <rPr>
        <sz val="11"/>
        <color theme="0" tint="-0.499984740745262"/>
        <rFont val="Calibri"/>
        <family val="2"/>
        <scheme val="minor"/>
      </rPr>
      <t>( vain vasalla, ohjearvo 0,02 kg )</t>
    </r>
  </si>
  <si>
    <r>
      <rPr>
        <b/>
        <sz val="11"/>
        <color theme="1"/>
        <rFont val="Calibri"/>
        <family val="2"/>
        <scheme val="minor"/>
      </rPr>
      <t>elinnippu (pois sydän ja maksa)*</t>
    </r>
    <r>
      <rPr>
        <sz val="11"/>
        <color theme="0" tint="-0.499984740745262"/>
        <rFont val="Calibri"/>
        <family val="2"/>
        <scheme val="minor"/>
      </rPr>
      <t>(ohjearvo 1,28 kg vasa/1,8kg raavas)</t>
    </r>
  </si>
  <si>
    <r>
      <rPr>
        <b/>
        <sz val="11"/>
        <color theme="1"/>
        <rFont val="Calibri"/>
        <family val="2"/>
        <scheme val="minor"/>
      </rPr>
      <t>maksa</t>
    </r>
    <r>
      <rPr>
        <sz val="11"/>
        <color theme="0" tint="-0.499984740745262"/>
        <rFont val="Calibri"/>
        <family val="2"/>
        <scheme val="minor"/>
      </rPr>
      <t xml:space="preserve"> (ohjearvo 0,65kg vasa/1 kg raavas)</t>
    </r>
  </si>
  <si>
    <r>
      <rPr>
        <b/>
        <sz val="11"/>
        <rFont val="Calibri"/>
        <family val="2"/>
        <scheme val="minor"/>
      </rPr>
      <t>henkitorvi</t>
    </r>
    <r>
      <rPr>
        <sz val="11"/>
        <rFont val="Calibri"/>
        <family val="2"/>
        <scheme val="minor"/>
      </rPr>
      <t xml:space="preserve"> </t>
    </r>
    <r>
      <rPr>
        <sz val="11"/>
        <color theme="0" tint="-0.499984740745262"/>
        <rFont val="Calibri"/>
        <family val="2"/>
        <scheme val="minor"/>
      </rPr>
      <t>(ohjearvo 0,3 kg vasa/0,48 kg raavas)</t>
    </r>
  </si>
  <si>
    <r>
      <rPr>
        <b/>
        <sz val="11"/>
        <rFont val="Calibri"/>
        <family val="2"/>
        <scheme val="minor"/>
      </rPr>
      <t>kaulaliha</t>
    </r>
    <r>
      <rPr>
        <sz val="11"/>
        <color theme="0" tint="-0.499984740745262"/>
        <rFont val="Calibri"/>
        <family val="2"/>
        <scheme val="minor"/>
      </rPr>
      <t xml:space="preserve"> (ohjearvo 0,22 kg vasa/0,37 kg raavas)</t>
    </r>
  </si>
  <si>
    <r>
      <rPr>
        <b/>
        <sz val="11"/>
        <rFont val="Calibri"/>
        <family val="2"/>
        <scheme val="minor"/>
      </rPr>
      <t>koparat**</t>
    </r>
    <r>
      <rPr>
        <sz val="11"/>
        <color theme="0" tint="-0.499984740745262"/>
        <rFont val="Calibri"/>
        <family val="2"/>
        <scheme val="minor"/>
      </rPr>
      <t>(ohjearvo 1,7kg vasa/2,8 kg raavas)</t>
    </r>
  </si>
  <si>
    <r>
      <rPr>
        <b/>
        <sz val="11"/>
        <rFont val="Calibri"/>
        <family val="2"/>
        <scheme val="minor"/>
      </rPr>
      <t xml:space="preserve">koipinahka </t>
    </r>
    <r>
      <rPr>
        <sz val="11"/>
        <color theme="0" tint="-0.499984740745262"/>
        <rFont val="Calibri"/>
        <family val="2"/>
        <scheme val="minor"/>
      </rPr>
      <t>(ohjearvo 0,5 kg vasa/0,7 kg raavas/kpl 4)</t>
    </r>
  </si>
  <si>
    <r>
      <rPr>
        <b/>
        <sz val="11"/>
        <rFont val="Calibri"/>
        <family val="2"/>
        <scheme val="minor"/>
      </rPr>
      <t>päät***</t>
    </r>
    <r>
      <rPr>
        <sz val="11"/>
        <color theme="0" tint="-0.499984740745262"/>
        <rFont val="Calibri"/>
        <family val="2"/>
        <scheme val="minor"/>
      </rPr>
      <t>(ohjearvo 1,6 kg vasa/2,3 kg raavas)</t>
    </r>
  </si>
  <si>
    <r>
      <rPr>
        <b/>
        <sz val="11"/>
        <rFont val="Calibri"/>
        <family val="2"/>
        <scheme val="minor"/>
      </rPr>
      <t xml:space="preserve">sarvet </t>
    </r>
    <r>
      <rPr>
        <sz val="11"/>
        <color theme="0" tint="-0.499984740745262"/>
        <rFont val="Calibri"/>
        <family val="2"/>
        <scheme val="minor"/>
      </rPr>
      <t>(ohjearvo 0,4 kg vasa/0,8 kg raavas)</t>
    </r>
  </si>
  <si>
    <r>
      <rPr>
        <b/>
        <sz val="11"/>
        <rFont val="Calibri"/>
        <family val="2"/>
        <scheme val="minor"/>
      </rPr>
      <t>mahat****</t>
    </r>
    <r>
      <rPr>
        <sz val="11"/>
        <color theme="0" tint="-0.499984740745262"/>
        <rFont val="Calibri"/>
        <family val="2"/>
        <scheme val="minor"/>
      </rPr>
      <t>(ohjearvo 1,4 kg vasa/2,4 kg raavas)</t>
    </r>
  </si>
  <si>
    <r>
      <rPr>
        <b/>
        <sz val="11"/>
        <rFont val="Calibri"/>
        <family val="2"/>
        <scheme val="minor"/>
      </rPr>
      <t>ruuansulatuselimistö/jäte*****</t>
    </r>
    <r>
      <rPr>
        <sz val="11"/>
        <color theme="0" tint="-0.499984740745262"/>
        <rFont val="Calibri"/>
        <family val="2"/>
        <scheme val="minor"/>
      </rPr>
      <t>(ohjearvo 9,9 kg vasa/15,4 kg raavas)</t>
    </r>
  </si>
  <si>
    <r>
      <rPr>
        <b/>
        <sz val="11"/>
        <rFont val="Calibri"/>
        <family val="2"/>
        <scheme val="minor"/>
      </rPr>
      <t xml:space="preserve">taljat </t>
    </r>
    <r>
      <rPr>
        <sz val="11"/>
        <color theme="0" tint="-0.499984740745262"/>
        <rFont val="Calibri"/>
        <family val="2"/>
        <scheme val="minor"/>
      </rPr>
      <t>(ohjearvo 2,2 kg vasa/3,9 kg raavas/kpl 1)</t>
    </r>
  </si>
  <si>
    <t>Lähteet:</t>
  </si>
  <si>
    <t>Nieminen, M. 1994. Poro – Ruumiinrakenne ja elintoiminnot. Pohjolan Sanomat Oy, Kemi.</t>
  </si>
  <si>
    <t>Mattila, N. 2021.  Poroteurastuksen sivutuotteet osaksi kiertotaloutta. Opinnäytetyö. Hämeen ammattikorkeakoulu.</t>
  </si>
  <si>
    <t>Elinnippu ilman sydäntä ja maksaa, pallealihat, kaulalihat, henkitorvi, pötsi ja pötsin sisältö sekä verkkomaha on punnittu syksyllä 2025.</t>
  </si>
  <si>
    <t>Saantojen arvot ovat taulukossa ohjeelliset. Saantoihin vaikuttaa vuosi (teuraiden kunto) ja talteenottotapa. Tarkimmat omat saannot saa punnitsemalla vuosittain erän (5-10 teuraan keskiarvot) ja käyttämällä vuosittaista teuraiden painon keskiarvoa.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</si>
</sst>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 \€"/>
    <numFmt numFmtId="165" formatCode="#,##0.000"/>
    <numFmt numFmtId="166" formatCode="[$EUR ]#,##0.00_-"/>
    <numFmt numFmtId="167" formatCode="yyyy\-mm\-dd"/>
    <numFmt numFmtId="168" formatCode="#,##0.00\ &quot;€&quot;"/>
    <numFmt numFmtId="169" formatCode="#,##0.0000"/>
  </numFmts>
  <fonts count="30" x14ac:knownFonts="1">
    <font>
      <sz val="11"/>
      <color theme="1"/>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
      <b/>
      <sz val="11"/>
      <name val="Calibri"/>
      <family val="2"/>
    </font>
    <font>
      <sz val="11"/>
      <color rgb="FF0000FF"/>
      <name val="Calibri"/>
      <family val="2"/>
    </font>
    <font>
      <sz val="11"/>
      <color rgb="FF006100"/>
      <name val="Calibri"/>
      <family val="2"/>
    </font>
    <font>
      <b/>
      <sz val="14"/>
      <name val="Calibri"/>
      <family val="2"/>
    </font>
    <font>
      <b/>
      <sz val="16"/>
      <name val="Calibri"/>
      <family val="2"/>
    </font>
    <font>
      <sz val="9"/>
      <color rgb="FF666666"/>
      <name val="Calibri"/>
      <family val="2"/>
    </font>
    <font>
      <b/>
      <sz val="12"/>
      <name val="Calibri"/>
      <family val="2"/>
    </font>
    <font>
      <sz val="11"/>
      <color rgb="FFFF0000"/>
      <name val="Calibri"/>
      <family val="2"/>
      <scheme val="minor"/>
    </font>
    <font>
      <sz val="9"/>
      <color indexed="81"/>
      <name val="Tahoma"/>
      <family val="2"/>
    </font>
    <font>
      <b/>
      <sz val="9"/>
      <color indexed="81"/>
      <name val="Tahoma"/>
      <family val="2"/>
    </font>
    <font>
      <sz val="8"/>
      <name val="Calibri"/>
      <family val="2"/>
      <scheme val="minor"/>
    </font>
    <font>
      <b/>
      <i/>
      <sz val="9"/>
      <color indexed="81"/>
      <name val="Tahoma"/>
      <family val="2"/>
    </font>
    <font>
      <u/>
      <sz val="11"/>
      <color theme="10"/>
      <name val="Calibri"/>
      <family val="2"/>
      <scheme val="minor"/>
    </font>
    <font>
      <b/>
      <sz val="11"/>
      <color rgb="FFFF0000"/>
      <name val="Calibri"/>
      <family val="2"/>
    </font>
    <font>
      <sz val="9"/>
      <name val="Calibri"/>
      <family val="2"/>
    </font>
    <font>
      <sz val="11"/>
      <name val="Calibri"/>
      <family val="2"/>
      <scheme val="minor"/>
    </font>
    <font>
      <b/>
      <u/>
      <sz val="16"/>
      <color theme="10"/>
      <name val="Calibri"/>
      <family val="2"/>
      <scheme val="minor"/>
    </font>
    <font>
      <sz val="11"/>
      <color rgb="FF0070C0"/>
      <name val="Calibri"/>
      <family val="2"/>
    </font>
    <font>
      <i/>
      <sz val="11"/>
      <name val="Calibri"/>
      <family val="2"/>
      <scheme val="minor"/>
    </font>
    <font>
      <sz val="11"/>
      <color theme="0" tint="-0.34998626667073579"/>
      <name val="Calibri"/>
      <family val="2"/>
      <scheme val="minor"/>
    </font>
    <font>
      <i/>
      <sz val="11"/>
      <color theme="0" tint="-0.34998626667073579"/>
      <name val="Calibri"/>
      <family val="2"/>
      <scheme val="minor"/>
    </font>
    <font>
      <sz val="11"/>
      <color theme="0" tint="-0.499984740745262"/>
      <name val="Calibri"/>
      <family val="2"/>
      <scheme val="minor"/>
    </font>
    <font>
      <i/>
      <sz val="11"/>
      <color theme="0" tint="-0.499984740745262"/>
      <name val="Calibri"/>
      <family val="2"/>
      <scheme val="minor"/>
    </font>
    <font>
      <b/>
      <sz val="11"/>
      <name val="Calibri"/>
      <family val="2"/>
      <scheme val="minor"/>
    </font>
    <font>
      <sz val="12"/>
      <color theme="1"/>
      <name val="Aptos"/>
      <family val="2"/>
    </font>
    <font>
      <b/>
      <sz val="12"/>
      <color theme="1"/>
      <name val="Aptos"/>
      <family val="2"/>
    </font>
  </fonts>
  <fills count="13">
    <fill>
      <patternFill patternType="none"/>
    </fill>
    <fill>
      <patternFill patternType="gray125"/>
    </fill>
    <fill>
      <patternFill patternType="solid">
        <fgColor rgb="FFDCE6F1"/>
      </patternFill>
    </fill>
    <fill>
      <patternFill patternType="solid">
        <fgColor rgb="FFFFF2CC"/>
      </patternFill>
    </fill>
    <fill>
      <patternFill patternType="solid">
        <fgColor rgb="FFD9E2F3"/>
      </patternFill>
    </fill>
    <fill>
      <patternFill patternType="solid">
        <fgColor rgb="FFE2F0D9"/>
      </patternFill>
    </fill>
    <fill>
      <patternFill patternType="solid">
        <fgColor rgb="FFEEF3FB"/>
      </patternFill>
    </fill>
    <fill>
      <patternFill patternType="solid">
        <fgColor rgb="FFFFFFFF"/>
      </patternFill>
    </fill>
    <fill>
      <patternFill patternType="solid">
        <fgColor rgb="FFFFF6E5"/>
      </patternFill>
    </fill>
    <fill>
      <patternFill patternType="solid">
        <fgColor rgb="FFD9E1F2"/>
      </patternFill>
    </fill>
    <fill>
      <patternFill patternType="solid">
        <fgColor rgb="FFF2F2F2"/>
      </patternFill>
    </fill>
    <fill>
      <patternFill patternType="solid">
        <fgColor theme="4" tint="0.79998168889431442"/>
        <bgColor indexed="64"/>
      </patternFill>
    </fill>
    <fill>
      <patternFill patternType="solid">
        <fgColor theme="9"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rgb="FF4F81BD"/>
      </left>
      <right style="medium">
        <color rgb="FF4F81BD"/>
      </right>
      <top style="medium">
        <color rgb="FF4F81BD"/>
      </top>
      <bottom style="medium">
        <color rgb="FF4F81BD"/>
      </bottom>
      <diagonal/>
    </border>
    <border>
      <left style="thin">
        <color rgb="FFB0B0B0"/>
      </left>
      <right style="thin">
        <color rgb="FFB0B0B0"/>
      </right>
      <top style="thin">
        <color rgb="FFB0B0B0"/>
      </top>
      <bottom style="thin">
        <color rgb="FFB0B0B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diagonal/>
    </border>
    <border>
      <left style="thin">
        <color rgb="FFB0B0B0"/>
      </left>
      <right style="thin">
        <color rgb="FFB0B0B0"/>
      </right>
      <top/>
      <bottom/>
      <diagonal/>
    </border>
    <border>
      <left/>
      <right/>
      <top/>
      <bottom style="thin">
        <color rgb="FFC0C0C0"/>
      </bottom>
      <diagonal/>
    </border>
  </borders>
  <cellStyleXfs count="4">
    <xf numFmtId="0" fontId="0" fillId="0" borderId="0"/>
    <xf numFmtId="43" fontId="3" fillId="0" borderId="0"/>
    <xf numFmtId="9" fontId="3" fillId="0" borderId="0" applyFont="0" applyFill="0" applyBorder="0" applyAlignment="0" applyProtection="0"/>
    <xf numFmtId="0" fontId="16" fillId="0" borderId="0" applyNumberFormat="0" applyFill="0" applyBorder="0" applyAlignment="0" applyProtection="0"/>
  </cellStyleXfs>
  <cellXfs count="87">
    <xf numFmtId="0" fontId="0" fillId="0" borderId="0" xfId="0"/>
    <xf numFmtId="0" fontId="1" fillId="0" borderId="0" xfId="0" applyFont="1"/>
    <xf numFmtId="0" fontId="2" fillId="2" borderId="1" xfId="0" applyFont="1" applyFill="1" applyBorder="1"/>
    <xf numFmtId="164" fontId="0" fillId="0" borderId="1" xfId="0" applyNumberFormat="1" applyBorder="1"/>
    <xf numFmtId="0" fontId="2" fillId="0" borderId="0" xfId="0" applyFont="1"/>
    <xf numFmtId="0" fontId="4" fillId="4" borderId="2" xfId="0" applyFont="1" applyFill="1" applyBorder="1" applyAlignment="1">
      <alignment horizontal="center" vertical="center" wrapText="1"/>
    </xf>
    <xf numFmtId="0" fontId="0" fillId="0" borderId="3" xfId="0" applyBorder="1" applyAlignment="1">
      <alignment horizontal="center" vertical="center" wrapText="1"/>
    </xf>
    <xf numFmtId="0" fontId="4" fillId="6" borderId="2" xfId="0" applyFont="1" applyFill="1" applyBorder="1" applyAlignment="1">
      <alignment horizontal="center" vertical="center" wrapText="1"/>
    </xf>
    <xf numFmtId="0" fontId="0" fillId="6" borderId="3" xfId="0" applyFill="1" applyBorder="1" applyAlignment="1">
      <alignment horizontal="center" vertical="center" wrapText="1"/>
    </xf>
    <xf numFmtId="1" fontId="6" fillId="0" borderId="1" xfId="0" applyNumberFormat="1" applyFont="1" applyBorder="1"/>
    <xf numFmtId="0" fontId="0" fillId="0" borderId="0" xfId="0" applyAlignment="1">
      <alignment horizontal="left" vertical="center" wrapText="1"/>
    </xf>
    <xf numFmtId="0" fontId="4" fillId="0" borderId="0" xfId="0" applyFont="1"/>
    <xf numFmtId="2" fontId="0" fillId="8" borderId="3" xfId="0" applyNumberFormat="1" applyFill="1" applyBorder="1"/>
    <xf numFmtId="166" fontId="0" fillId="8" borderId="3" xfId="0" applyNumberFormat="1" applyFill="1" applyBorder="1"/>
    <xf numFmtId="0" fontId="10" fillId="0" borderId="0" xfId="0" applyFont="1"/>
    <xf numFmtId="0" fontId="4" fillId="9" borderId="4" xfId="0" applyFont="1" applyFill="1" applyBorder="1" applyAlignment="1">
      <alignment horizontal="center" vertical="center" wrapText="1"/>
    </xf>
    <xf numFmtId="0" fontId="0" fillId="0" borderId="4" xfId="0" applyBorder="1" applyAlignment="1">
      <alignment horizontal="left" vertical="center" wrapText="1"/>
    </xf>
    <xf numFmtId="0" fontId="0" fillId="7" borderId="4" xfId="0" applyFill="1" applyBorder="1" applyAlignment="1">
      <alignment horizontal="left" vertical="center" wrapText="1"/>
    </xf>
    <xf numFmtId="0" fontId="0" fillId="3" borderId="4" xfId="0" applyFill="1" applyBorder="1" applyAlignment="1">
      <alignment horizontal="center" vertical="center" wrapText="1"/>
    </xf>
    <xf numFmtId="166" fontId="0" fillId="3" borderId="4" xfId="0" applyNumberFormat="1" applyFill="1" applyBorder="1" applyAlignment="1">
      <alignment horizontal="center" vertical="center" wrapText="1"/>
    </xf>
    <xf numFmtId="166" fontId="4" fillId="9" borderId="4" xfId="0" applyNumberFormat="1" applyFont="1" applyFill="1" applyBorder="1" applyAlignment="1">
      <alignment horizontal="center" vertical="center" wrapText="1"/>
    </xf>
    <xf numFmtId="0" fontId="0" fillId="3" borderId="4" xfId="0" applyFill="1" applyBorder="1" applyAlignment="1">
      <alignment horizontal="left" vertical="center" wrapText="1"/>
    </xf>
    <xf numFmtId="2" fontId="0" fillId="3" borderId="4" xfId="0" applyNumberFormat="1" applyFill="1" applyBorder="1" applyAlignment="1">
      <alignment horizontal="center" vertical="center" wrapText="1"/>
    </xf>
    <xf numFmtId="10" fontId="0" fillId="3" borderId="4" xfId="0" applyNumberFormat="1" applyFill="1" applyBorder="1" applyAlignment="1">
      <alignment horizontal="center" vertical="center" wrapText="1"/>
    </xf>
    <xf numFmtId="165" fontId="6" fillId="3" borderId="4" xfId="0" applyNumberFormat="1" applyFont="1" applyFill="1" applyBorder="1" applyAlignment="1">
      <alignment horizontal="center" vertical="center" wrapText="1"/>
    </xf>
    <xf numFmtId="4" fontId="0" fillId="3" borderId="4" xfId="0" applyNumberFormat="1" applyFill="1" applyBorder="1" applyAlignment="1">
      <alignment horizontal="center" vertical="center" wrapText="1"/>
    </xf>
    <xf numFmtId="0" fontId="4" fillId="9" borderId="4" xfId="0" applyFont="1" applyFill="1" applyBorder="1"/>
    <xf numFmtId="166" fontId="4" fillId="9" borderId="4" xfId="0" applyNumberFormat="1" applyFont="1" applyFill="1" applyBorder="1"/>
    <xf numFmtId="0" fontId="9" fillId="10" borderId="0" xfId="0" applyFont="1" applyFill="1"/>
    <xf numFmtId="1" fontId="0" fillId="3" borderId="4" xfId="0" applyNumberFormat="1" applyFill="1" applyBorder="1" applyAlignment="1">
      <alignment horizontal="center" vertical="center" wrapText="1"/>
    </xf>
    <xf numFmtId="167" fontId="0" fillId="3" borderId="4" xfId="0" applyNumberFormat="1" applyFill="1" applyBorder="1" applyAlignment="1">
      <alignment horizontal="center" vertical="center" wrapText="1"/>
    </xf>
    <xf numFmtId="0" fontId="8" fillId="10" borderId="0" xfId="0" applyFont="1" applyFill="1" applyAlignment="1">
      <alignment horizontal="left" vertical="center" wrapText="1"/>
    </xf>
    <xf numFmtId="0" fontId="11" fillId="0" borderId="0" xfId="0" applyFont="1"/>
    <xf numFmtId="166" fontId="0" fillId="0" borderId="4" xfId="0" applyNumberFormat="1" applyBorder="1" applyAlignment="1">
      <alignment horizontal="center" vertical="center" wrapText="1"/>
    </xf>
    <xf numFmtId="0" fontId="0" fillId="0" borderId="4" xfId="0" applyBorder="1" applyAlignment="1">
      <alignment horizontal="center" vertical="center" wrapText="1"/>
    </xf>
    <xf numFmtId="166" fontId="0" fillId="0" borderId="0" xfId="0" applyNumberFormat="1" applyAlignment="1">
      <alignment horizontal="center" vertical="center" wrapText="1"/>
    </xf>
    <xf numFmtId="0" fontId="4" fillId="9" borderId="5" xfId="0" applyFont="1" applyFill="1" applyBorder="1" applyAlignment="1">
      <alignment horizontal="center" vertical="center" wrapText="1"/>
    </xf>
    <xf numFmtId="164" fontId="0" fillId="0" borderId="0" xfId="0" applyNumberFormat="1"/>
    <xf numFmtId="0" fontId="0" fillId="0" borderId="0" xfId="0" applyAlignment="1">
      <alignment horizontal="center"/>
    </xf>
    <xf numFmtId="169" fontId="0" fillId="3" borderId="4" xfId="0" applyNumberFormat="1" applyFill="1" applyBorder="1" applyAlignment="1">
      <alignment horizontal="center" vertical="center" wrapText="1"/>
    </xf>
    <xf numFmtId="164" fontId="2" fillId="11" borderId="0" xfId="0" applyNumberFormat="1" applyFont="1" applyFill="1" applyAlignment="1">
      <alignment horizontal="center"/>
    </xf>
    <xf numFmtId="4" fontId="2" fillId="11" borderId="0" xfId="0" applyNumberFormat="1" applyFont="1" applyFill="1" applyAlignment="1">
      <alignment horizontal="center"/>
    </xf>
    <xf numFmtId="0" fontId="2" fillId="2" borderId="1" xfId="0" applyFont="1" applyFill="1" applyBorder="1" applyAlignment="1">
      <alignment horizontal="center" wrapText="1"/>
    </xf>
    <xf numFmtId="0" fontId="2" fillId="2" borderId="1" xfId="0" applyFont="1" applyFill="1" applyBorder="1" applyAlignment="1">
      <alignment wrapText="1"/>
    </xf>
    <xf numFmtId="9" fontId="2" fillId="11" borderId="0" xfId="2" applyFont="1" applyFill="1" applyAlignment="1">
      <alignment horizontal="center"/>
    </xf>
    <xf numFmtId="9" fontId="0" fillId="3" borderId="4" xfId="2" applyFont="1" applyFill="1" applyBorder="1" applyAlignment="1">
      <alignment horizontal="center" vertical="center" wrapText="1"/>
    </xf>
    <xf numFmtId="0" fontId="18" fillId="10" borderId="0" xfId="0" applyFont="1" applyFill="1" applyAlignment="1">
      <alignment horizontal="left" vertical="center" wrapText="1"/>
    </xf>
    <xf numFmtId="168" fontId="0" fillId="0" borderId="0" xfId="0" applyNumberFormat="1"/>
    <xf numFmtId="0" fontId="2" fillId="3" borderId="5" xfId="0" applyFont="1" applyFill="1" applyBorder="1" applyAlignment="1">
      <alignment horizontal="left" vertical="center" wrapText="1"/>
    </xf>
    <xf numFmtId="2" fontId="2" fillId="11" borderId="0" xfId="0" applyNumberFormat="1" applyFont="1" applyFill="1" applyAlignment="1">
      <alignment horizontal="center"/>
    </xf>
    <xf numFmtId="0" fontId="2" fillId="6" borderId="6" xfId="0" applyFont="1" applyFill="1" applyBorder="1" applyAlignment="1">
      <alignment horizontal="center" vertical="center" wrapText="1"/>
    </xf>
    <xf numFmtId="0" fontId="2" fillId="11" borderId="0" xfId="0" applyFont="1" applyFill="1"/>
    <xf numFmtId="1" fontId="0" fillId="12" borderId="4" xfId="0" applyNumberFormat="1" applyFill="1" applyBorder="1" applyAlignment="1">
      <alignment horizontal="center" vertical="center" wrapText="1"/>
    </xf>
    <xf numFmtId="2" fontId="0" fillId="12" borderId="4" xfId="0" applyNumberFormat="1" applyFill="1" applyBorder="1" applyAlignment="1">
      <alignment horizontal="center" vertical="center" wrapText="1"/>
    </xf>
    <xf numFmtId="166" fontId="0" fillId="12" borderId="4" xfId="0" applyNumberFormat="1" applyFill="1" applyBorder="1" applyAlignment="1">
      <alignment horizontal="center" vertical="center" wrapText="1"/>
    </xf>
    <xf numFmtId="0" fontId="4" fillId="5" borderId="4" xfId="0" applyFont="1" applyFill="1" applyBorder="1" applyAlignment="1" applyProtection="1">
      <alignment horizontal="center" vertical="center" wrapText="1"/>
      <protection locked="0"/>
    </xf>
    <xf numFmtId="0" fontId="0" fillId="5" borderId="4" xfId="0"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19" fillId="7" borderId="4" xfId="0" applyFont="1" applyFill="1" applyBorder="1" applyAlignment="1">
      <alignment horizontal="left" vertical="center" wrapText="1"/>
    </xf>
    <xf numFmtId="0" fontId="0" fillId="0" borderId="4" xfId="0" applyBorder="1" applyAlignment="1" applyProtection="1">
      <alignment horizontal="center" vertical="center" wrapText="1"/>
      <protection locked="0"/>
    </xf>
    <xf numFmtId="166" fontId="0" fillId="0" borderId="4" xfId="0" applyNumberFormat="1" applyBorder="1" applyAlignment="1" applyProtection="1">
      <alignment horizontal="center" vertical="center" wrapText="1"/>
      <protection locked="0"/>
    </xf>
    <xf numFmtId="166" fontId="0" fillId="5" borderId="4" xfId="0" applyNumberFormat="1" applyFill="1" applyBorder="1" applyAlignment="1" applyProtection="1">
      <alignment horizontal="center" vertical="center" wrapText="1"/>
      <protection locked="0"/>
    </xf>
    <xf numFmtId="166" fontId="0" fillId="0" borderId="0" xfId="0" applyNumberFormat="1" applyAlignment="1" applyProtection="1">
      <alignment horizontal="center" vertical="center" wrapText="1"/>
      <protection locked="0"/>
    </xf>
    <xf numFmtId="0" fontId="0" fillId="0" borderId="0" xfId="0" applyAlignment="1" applyProtection="1">
      <alignment horizontal="center" vertical="center" wrapText="1"/>
      <protection locked="0"/>
    </xf>
    <xf numFmtId="2" fontId="0" fillId="5" borderId="4" xfId="0" applyNumberFormat="1" applyFill="1" applyBorder="1" applyAlignment="1" applyProtection="1">
      <alignment horizontal="center" vertical="center" wrapText="1"/>
      <protection locked="0"/>
    </xf>
    <xf numFmtId="166" fontId="5" fillId="5" borderId="4" xfId="0" applyNumberFormat="1" applyFont="1" applyFill="1" applyBorder="1" applyAlignment="1" applyProtection="1">
      <alignment horizontal="center" vertical="center" wrapText="1"/>
      <protection locked="0"/>
    </xf>
    <xf numFmtId="1" fontId="5" fillId="5" borderId="4" xfId="0" applyNumberFormat="1" applyFont="1" applyFill="1" applyBorder="1" applyAlignment="1" applyProtection="1">
      <alignment horizontal="center" vertical="center" wrapText="1"/>
      <protection locked="0"/>
    </xf>
    <xf numFmtId="9" fontId="0" fillId="5" borderId="4" xfId="0" applyNumberFormat="1" applyFill="1" applyBorder="1" applyAlignment="1" applyProtection="1">
      <alignment horizontal="center" vertical="center" wrapText="1"/>
      <protection locked="0"/>
    </xf>
    <xf numFmtId="0" fontId="21" fillId="5" borderId="4" xfId="0" applyFont="1" applyFill="1" applyBorder="1" applyAlignment="1" applyProtection="1">
      <alignment horizontal="center" vertical="center" wrapText="1"/>
      <protection locked="0"/>
    </xf>
    <xf numFmtId="0" fontId="23" fillId="0" borderId="0" xfId="0" quotePrefix="1" applyFont="1"/>
    <xf numFmtId="0" fontId="23" fillId="0" borderId="0" xfId="0" applyFont="1"/>
    <xf numFmtId="0" fontId="5" fillId="0" borderId="4" xfId="0" applyFont="1" applyBorder="1" applyAlignment="1" applyProtection="1">
      <alignment horizontal="center" vertical="center" wrapText="1"/>
      <protection locked="0"/>
    </xf>
    <xf numFmtId="0" fontId="22" fillId="7" borderId="4" xfId="0" applyFont="1" applyFill="1" applyBorder="1" applyAlignment="1">
      <alignment horizontal="right" vertical="center" wrapText="1"/>
    </xf>
    <xf numFmtId="0" fontId="8" fillId="10" borderId="0" xfId="0" applyFont="1" applyFill="1" applyAlignment="1">
      <alignment horizontal="left" vertical="center" wrapText="1"/>
    </xf>
    <xf numFmtId="0" fontId="0" fillId="0" borderId="0" xfId="0"/>
    <xf numFmtId="0" fontId="0" fillId="10" borderId="0" xfId="0" applyFill="1" applyAlignment="1">
      <alignment horizontal="left" vertical="center" wrapText="1"/>
    </xf>
    <xf numFmtId="0" fontId="18" fillId="10" borderId="0" xfId="0" applyFont="1" applyFill="1" applyAlignment="1">
      <alignment horizontal="left" vertical="center" wrapText="1"/>
    </xf>
    <xf numFmtId="0" fontId="19" fillId="0" borderId="0" xfId="0" applyFont="1"/>
    <xf numFmtId="0" fontId="10" fillId="12" borderId="7" xfId="0" applyFont="1" applyFill="1" applyBorder="1" applyAlignment="1">
      <alignment horizontal="center"/>
    </xf>
    <xf numFmtId="0" fontId="20" fillId="10" borderId="0" xfId="3" applyFont="1" applyFill="1" applyAlignment="1">
      <alignment horizontal="left" vertical="center" wrapText="1"/>
    </xf>
    <xf numFmtId="0" fontId="20" fillId="0" borderId="0" xfId="3" applyFont="1"/>
    <xf numFmtId="0" fontId="7" fillId="0" borderId="0" xfId="0" applyFont="1"/>
    <xf numFmtId="0" fontId="9" fillId="10" borderId="0" xfId="0" applyFont="1" applyFill="1"/>
    <xf numFmtId="0" fontId="0" fillId="10" borderId="0" xfId="0" applyFill="1"/>
    <xf numFmtId="0" fontId="10" fillId="0" borderId="0" xfId="0" applyFont="1"/>
    <xf numFmtId="0" fontId="28" fillId="0" borderId="0" xfId="0" applyFont="1" applyAlignment="1">
      <alignment vertical="center"/>
    </xf>
    <xf numFmtId="0" fontId="29" fillId="0" borderId="0" xfId="0" applyFont="1" applyAlignment="1">
      <alignment vertical="center"/>
    </xf>
  </cellXfs>
  <cellStyles count="4">
    <cellStyle name="Hyperlinkki" xfId="3" builtinId="8"/>
    <cellStyle name="Normaali" xfId="0" builtinId="0"/>
    <cellStyle name="Pilkku" xfId="1" xr:uid="{00000000-0005-0000-0000-000001000000}"/>
    <cellStyle name="Prosenttia"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441960</xdr:colOff>
      <xdr:row>0</xdr:row>
      <xdr:rowOff>53340</xdr:rowOff>
    </xdr:from>
    <xdr:to>
      <xdr:col>7</xdr:col>
      <xdr:colOff>219710</xdr:colOff>
      <xdr:row>1</xdr:row>
      <xdr:rowOff>118110</xdr:rowOff>
    </xdr:to>
    <xdr:pic>
      <xdr:nvPicPr>
        <xdr:cNvPr id="3" name="Kuva 2">
          <a:extLst>
            <a:ext uri="{FF2B5EF4-FFF2-40B4-BE49-F238E27FC236}">
              <a16:creationId xmlns:a16="http://schemas.microsoft.com/office/drawing/2014/main" id="{9BD5E134-C1AF-44F6-82A6-B281EF91A5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57660" y="53340"/>
          <a:ext cx="463550" cy="461010"/>
        </a:xfrm>
        <a:prstGeom prst="rect">
          <a:avLst/>
        </a:prstGeom>
      </xdr:spPr>
    </xdr:pic>
    <xdr:clientData/>
  </xdr:twoCellAnchor>
  <xdr:twoCellAnchor editAs="oneCell">
    <xdr:from>
      <xdr:col>3</xdr:col>
      <xdr:colOff>396240</xdr:colOff>
      <xdr:row>0</xdr:row>
      <xdr:rowOff>106680</xdr:rowOff>
    </xdr:from>
    <xdr:to>
      <xdr:col>6</xdr:col>
      <xdr:colOff>396240</xdr:colOff>
      <xdr:row>1</xdr:row>
      <xdr:rowOff>29082</xdr:rowOff>
    </xdr:to>
    <xdr:pic>
      <xdr:nvPicPr>
        <xdr:cNvPr id="4" name="Kuva 3">
          <a:extLst>
            <a:ext uri="{FF2B5EF4-FFF2-40B4-BE49-F238E27FC236}">
              <a16:creationId xmlns:a16="http://schemas.microsoft.com/office/drawing/2014/main" id="{FB7A3E45-2553-127D-C0BA-DF9AF6238AFE}"/>
            </a:ext>
          </a:extLst>
        </xdr:cNvPr>
        <xdr:cNvPicPr>
          <a:picLocks noChangeAspect="1"/>
        </xdr:cNvPicPr>
      </xdr:nvPicPr>
      <xdr:blipFill>
        <a:blip xmlns:r="http://schemas.openxmlformats.org/officeDocument/2006/relationships" r:embed="rId2"/>
        <a:stretch>
          <a:fillRect/>
        </a:stretch>
      </xdr:blipFill>
      <xdr:spPr>
        <a:xfrm>
          <a:off x="7254240" y="106680"/>
          <a:ext cx="4457700" cy="3186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502920</xdr:colOff>
      <xdr:row>0</xdr:row>
      <xdr:rowOff>45720</xdr:rowOff>
    </xdr:from>
    <xdr:to>
      <xdr:col>9</xdr:col>
      <xdr:colOff>173990</xdr:colOff>
      <xdr:row>1</xdr:row>
      <xdr:rowOff>148590</xdr:rowOff>
    </xdr:to>
    <xdr:pic>
      <xdr:nvPicPr>
        <xdr:cNvPr id="3" name="Kuva 2">
          <a:extLst>
            <a:ext uri="{FF2B5EF4-FFF2-40B4-BE49-F238E27FC236}">
              <a16:creationId xmlns:a16="http://schemas.microsoft.com/office/drawing/2014/main" id="{28AD6A15-61E2-49B6-AA37-999E569AE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52660" y="45720"/>
          <a:ext cx="463550" cy="461010"/>
        </a:xfrm>
        <a:prstGeom prst="rect">
          <a:avLst/>
        </a:prstGeom>
      </xdr:spPr>
    </xdr:pic>
    <xdr:clientData/>
  </xdr:twoCellAnchor>
  <xdr:twoCellAnchor editAs="oneCell">
    <xdr:from>
      <xdr:col>3</xdr:col>
      <xdr:colOff>99060</xdr:colOff>
      <xdr:row>0</xdr:row>
      <xdr:rowOff>106680</xdr:rowOff>
    </xdr:from>
    <xdr:to>
      <xdr:col>8</xdr:col>
      <xdr:colOff>213360</xdr:colOff>
      <xdr:row>1</xdr:row>
      <xdr:rowOff>67182</xdr:rowOff>
    </xdr:to>
    <xdr:pic>
      <xdr:nvPicPr>
        <xdr:cNvPr id="4" name="Kuva 3">
          <a:extLst>
            <a:ext uri="{FF2B5EF4-FFF2-40B4-BE49-F238E27FC236}">
              <a16:creationId xmlns:a16="http://schemas.microsoft.com/office/drawing/2014/main" id="{EA8690F1-A696-4A8D-B3EB-03DD04AF7F05}"/>
            </a:ext>
          </a:extLst>
        </xdr:cNvPr>
        <xdr:cNvPicPr>
          <a:picLocks noChangeAspect="1"/>
        </xdr:cNvPicPr>
      </xdr:nvPicPr>
      <xdr:blipFill>
        <a:blip xmlns:r="http://schemas.openxmlformats.org/officeDocument/2006/relationships" r:embed="rId2"/>
        <a:stretch>
          <a:fillRect/>
        </a:stretch>
      </xdr:blipFill>
      <xdr:spPr>
        <a:xfrm>
          <a:off x="5105400" y="106680"/>
          <a:ext cx="4457700" cy="3186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784860</xdr:colOff>
      <xdr:row>0</xdr:row>
      <xdr:rowOff>38100</xdr:rowOff>
    </xdr:from>
    <xdr:to>
      <xdr:col>5</xdr:col>
      <xdr:colOff>1248410</xdr:colOff>
      <xdr:row>1</xdr:row>
      <xdr:rowOff>3810</xdr:rowOff>
    </xdr:to>
    <xdr:pic>
      <xdr:nvPicPr>
        <xdr:cNvPr id="3" name="Kuva 2">
          <a:extLst>
            <a:ext uri="{FF2B5EF4-FFF2-40B4-BE49-F238E27FC236}">
              <a16:creationId xmlns:a16="http://schemas.microsoft.com/office/drawing/2014/main" id="{1659095E-B62F-4847-A9AE-868BFD015F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51620" y="38100"/>
          <a:ext cx="463550" cy="461010"/>
        </a:xfrm>
        <a:prstGeom prst="rect">
          <a:avLst/>
        </a:prstGeom>
      </xdr:spPr>
    </xdr:pic>
    <xdr:clientData/>
  </xdr:twoCellAnchor>
  <xdr:twoCellAnchor editAs="oneCell">
    <xdr:from>
      <xdr:col>2</xdr:col>
      <xdr:colOff>99060</xdr:colOff>
      <xdr:row>0</xdr:row>
      <xdr:rowOff>129540</xdr:rowOff>
    </xdr:from>
    <xdr:to>
      <xdr:col>5</xdr:col>
      <xdr:colOff>670560</xdr:colOff>
      <xdr:row>0</xdr:row>
      <xdr:rowOff>448182</xdr:rowOff>
    </xdr:to>
    <xdr:pic>
      <xdr:nvPicPr>
        <xdr:cNvPr id="4" name="Kuva 3">
          <a:extLst>
            <a:ext uri="{FF2B5EF4-FFF2-40B4-BE49-F238E27FC236}">
              <a16:creationId xmlns:a16="http://schemas.microsoft.com/office/drawing/2014/main" id="{12009FA1-D6A7-43DB-9D42-98A455226B9B}"/>
            </a:ext>
          </a:extLst>
        </xdr:cNvPr>
        <xdr:cNvPicPr>
          <a:picLocks noChangeAspect="1"/>
        </xdr:cNvPicPr>
      </xdr:nvPicPr>
      <xdr:blipFill>
        <a:blip xmlns:r="http://schemas.openxmlformats.org/officeDocument/2006/relationships" r:embed="rId2"/>
        <a:stretch>
          <a:fillRect/>
        </a:stretch>
      </xdr:blipFill>
      <xdr:spPr>
        <a:xfrm>
          <a:off x="4579620" y="129540"/>
          <a:ext cx="4457700" cy="3186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439189</xdr:colOff>
      <xdr:row>0</xdr:row>
      <xdr:rowOff>3463</xdr:rowOff>
    </xdr:from>
    <xdr:to>
      <xdr:col>9</xdr:col>
      <xdr:colOff>293139</xdr:colOff>
      <xdr:row>1</xdr:row>
      <xdr:rowOff>142355</xdr:rowOff>
    </xdr:to>
    <xdr:pic>
      <xdr:nvPicPr>
        <xdr:cNvPr id="3" name="Kuva 2">
          <a:extLst>
            <a:ext uri="{FF2B5EF4-FFF2-40B4-BE49-F238E27FC236}">
              <a16:creationId xmlns:a16="http://schemas.microsoft.com/office/drawing/2014/main" id="{B2D6CEDC-6506-4AE0-9458-E6D0AC046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88929" y="3463"/>
          <a:ext cx="463550" cy="466552"/>
        </a:xfrm>
        <a:prstGeom prst="rect">
          <a:avLst/>
        </a:prstGeom>
      </xdr:spPr>
    </xdr:pic>
    <xdr:clientData/>
  </xdr:twoCellAnchor>
  <xdr:twoCellAnchor editAs="oneCell">
    <xdr:from>
      <xdr:col>3</xdr:col>
      <xdr:colOff>952500</xdr:colOff>
      <xdr:row>0</xdr:row>
      <xdr:rowOff>91440</xdr:rowOff>
    </xdr:from>
    <xdr:to>
      <xdr:col>8</xdr:col>
      <xdr:colOff>403860</xdr:colOff>
      <xdr:row>1</xdr:row>
      <xdr:rowOff>82422</xdr:rowOff>
    </xdr:to>
    <xdr:pic>
      <xdr:nvPicPr>
        <xdr:cNvPr id="4" name="Kuva 3">
          <a:extLst>
            <a:ext uri="{FF2B5EF4-FFF2-40B4-BE49-F238E27FC236}">
              <a16:creationId xmlns:a16="http://schemas.microsoft.com/office/drawing/2014/main" id="{095853AB-75E0-46D5-848A-666511B1F354}"/>
            </a:ext>
          </a:extLst>
        </xdr:cNvPr>
        <xdr:cNvPicPr>
          <a:picLocks noChangeAspect="1"/>
        </xdr:cNvPicPr>
      </xdr:nvPicPr>
      <xdr:blipFill>
        <a:blip xmlns:r="http://schemas.openxmlformats.org/officeDocument/2006/relationships" r:embed="rId2"/>
        <a:stretch>
          <a:fillRect/>
        </a:stretch>
      </xdr:blipFill>
      <xdr:spPr>
        <a:xfrm>
          <a:off x="5295900" y="91440"/>
          <a:ext cx="4457700" cy="3186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152400</xdr:colOff>
      <xdr:row>0</xdr:row>
      <xdr:rowOff>0</xdr:rowOff>
    </xdr:from>
    <xdr:to>
      <xdr:col>6</xdr:col>
      <xdr:colOff>615950</xdr:colOff>
      <xdr:row>2</xdr:row>
      <xdr:rowOff>64770</xdr:rowOff>
    </xdr:to>
    <xdr:pic>
      <xdr:nvPicPr>
        <xdr:cNvPr id="3" name="Kuva 2">
          <a:extLst>
            <a:ext uri="{FF2B5EF4-FFF2-40B4-BE49-F238E27FC236}">
              <a16:creationId xmlns:a16="http://schemas.microsoft.com/office/drawing/2014/main" id="{EB9E520C-B049-4B57-88A6-22EB52ACBD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3480" y="0"/>
          <a:ext cx="463550" cy="461010"/>
        </a:xfrm>
        <a:prstGeom prst="rect">
          <a:avLst/>
        </a:prstGeom>
      </xdr:spPr>
    </xdr:pic>
    <xdr:clientData/>
  </xdr:twoCellAnchor>
  <xdr:twoCellAnchor editAs="oneCell">
    <xdr:from>
      <xdr:col>2</xdr:col>
      <xdr:colOff>480060</xdr:colOff>
      <xdr:row>0</xdr:row>
      <xdr:rowOff>60960</xdr:rowOff>
    </xdr:from>
    <xdr:to>
      <xdr:col>6</xdr:col>
      <xdr:colOff>7620</xdr:colOff>
      <xdr:row>1</xdr:row>
      <xdr:rowOff>181482</xdr:rowOff>
    </xdr:to>
    <xdr:pic>
      <xdr:nvPicPr>
        <xdr:cNvPr id="4" name="Kuva 3">
          <a:extLst>
            <a:ext uri="{FF2B5EF4-FFF2-40B4-BE49-F238E27FC236}">
              <a16:creationId xmlns:a16="http://schemas.microsoft.com/office/drawing/2014/main" id="{221F2F34-96B9-4F2C-82C0-329361A377F5}"/>
            </a:ext>
          </a:extLst>
        </xdr:cNvPr>
        <xdr:cNvPicPr>
          <a:picLocks noChangeAspect="1"/>
        </xdr:cNvPicPr>
      </xdr:nvPicPr>
      <xdr:blipFill>
        <a:blip xmlns:r="http://schemas.openxmlformats.org/officeDocument/2006/relationships" r:embed="rId2"/>
        <a:stretch>
          <a:fillRect/>
        </a:stretch>
      </xdr:blipFill>
      <xdr:spPr>
        <a:xfrm>
          <a:off x="4191000" y="60960"/>
          <a:ext cx="4457700" cy="3186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777240</xdr:colOff>
      <xdr:row>0</xdr:row>
      <xdr:rowOff>0</xdr:rowOff>
    </xdr:from>
    <xdr:to>
      <xdr:col>6</xdr:col>
      <xdr:colOff>1240790</xdr:colOff>
      <xdr:row>1</xdr:row>
      <xdr:rowOff>163830</xdr:rowOff>
    </xdr:to>
    <xdr:pic>
      <xdr:nvPicPr>
        <xdr:cNvPr id="3" name="Kuva 2">
          <a:extLst>
            <a:ext uri="{FF2B5EF4-FFF2-40B4-BE49-F238E27FC236}">
              <a16:creationId xmlns:a16="http://schemas.microsoft.com/office/drawing/2014/main" id="{1F42B739-6197-4A5B-AE25-F4C36BDCBD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28760" y="0"/>
          <a:ext cx="463550" cy="461010"/>
        </a:xfrm>
        <a:prstGeom prst="rect">
          <a:avLst/>
        </a:prstGeom>
      </xdr:spPr>
    </xdr:pic>
    <xdr:clientData/>
  </xdr:twoCellAnchor>
  <xdr:twoCellAnchor editAs="oneCell">
    <xdr:from>
      <xdr:col>1</xdr:col>
      <xdr:colOff>0</xdr:colOff>
      <xdr:row>45</xdr:row>
      <xdr:rowOff>0</xdr:rowOff>
    </xdr:from>
    <xdr:to>
      <xdr:col>4</xdr:col>
      <xdr:colOff>495300</xdr:colOff>
      <xdr:row>46</xdr:row>
      <xdr:rowOff>135762</xdr:rowOff>
    </xdr:to>
    <xdr:pic>
      <xdr:nvPicPr>
        <xdr:cNvPr id="4" name="Kuva 3">
          <a:extLst>
            <a:ext uri="{FF2B5EF4-FFF2-40B4-BE49-F238E27FC236}">
              <a16:creationId xmlns:a16="http://schemas.microsoft.com/office/drawing/2014/main" id="{DDD3D952-810D-45A6-95F9-478672BA2A34}"/>
            </a:ext>
          </a:extLst>
        </xdr:cNvPr>
        <xdr:cNvPicPr>
          <a:picLocks noChangeAspect="1"/>
        </xdr:cNvPicPr>
      </xdr:nvPicPr>
      <xdr:blipFill>
        <a:blip xmlns:r="http://schemas.openxmlformats.org/officeDocument/2006/relationships" r:embed="rId2"/>
        <a:stretch>
          <a:fillRect/>
        </a:stretch>
      </xdr:blipFill>
      <xdr:spPr>
        <a:xfrm>
          <a:off x="2057400" y="8359140"/>
          <a:ext cx="4457700" cy="318642"/>
        </a:xfrm>
        <a:prstGeom prst="rect">
          <a:avLst/>
        </a:prstGeom>
      </xdr:spPr>
    </xdr:pic>
    <xdr:clientData/>
  </xdr:twoCellAnchor>
  <xdr:twoCellAnchor editAs="oneCell">
    <xdr:from>
      <xdr:col>2</xdr:col>
      <xdr:colOff>617220</xdr:colOff>
      <xdr:row>0</xdr:row>
      <xdr:rowOff>0</xdr:rowOff>
    </xdr:from>
    <xdr:to>
      <xdr:col>6</xdr:col>
      <xdr:colOff>548640</xdr:colOff>
      <xdr:row>1</xdr:row>
      <xdr:rowOff>21462</xdr:rowOff>
    </xdr:to>
    <xdr:pic>
      <xdr:nvPicPr>
        <xdr:cNvPr id="5" name="Kuva 4">
          <a:extLst>
            <a:ext uri="{FF2B5EF4-FFF2-40B4-BE49-F238E27FC236}">
              <a16:creationId xmlns:a16="http://schemas.microsoft.com/office/drawing/2014/main" id="{E54D5E85-4868-4739-8636-AA9644A02505}"/>
            </a:ext>
          </a:extLst>
        </xdr:cNvPr>
        <xdr:cNvPicPr>
          <a:picLocks noChangeAspect="1"/>
        </xdr:cNvPicPr>
      </xdr:nvPicPr>
      <xdr:blipFill>
        <a:blip xmlns:r="http://schemas.openxmlformats.org/officeDocument/2006/relationships" r:embed="rId2"/>
        <a:stretch>
          <a:fillRect/>
        </a:stretch>
      </xdr:blipFill>
      <xdr:spPr>
        <a:xfrm>
          <a:off x="4442460" y="0"/>
          <a:ext cx="4457700" cy="318642"/>
        </a:xfrm>
        <a:prstGeom prst="rect">
          <a:avLst/>
        </a:prstGeom>
      </xdr:spPr>
    </xdr:pic>
    <xdr:clientData/>
  </xdr:twoCellAnchor>
</xdr:wsDr>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hyperlink" Target="https://lucit-my.sharepoint.com/:w:/r/personal/npohtila_lapinamk_fi/_layouts/15/Doc.aspx?sourcedoc=%7B69211514-2993-48D6-9D87-CCCB7B8340B9%7D&amp;file=Ohje%20teurastamon%20sivuvirtojen%20laskuriin.docx&amp;action=default&amp;mobileredirect=true"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F81BD"/>
  </sheetPr>
  <dimension ref="A1:H28"/>
  <sheetViews>
    <sheetView workbookViewId="0">
      <pane ySplit="13" topLeftCell="A14" activePane="bottomLeft" state="frozen"/>
      <selection pane="bottomLeft" activeCell="B39" sqref="B39"/>
    </sheetView>
  </sheetViews>
  <sheetFormatPr defaultRowHeight="14.4" x14ac:dyDescent="0.3"/>
  <cols>
    <col min="1" max="2" width="45" customWidth="1"/>
    <col min="3" max="3" width="10" customWidth="1"/>
    <col min="4" max="4" width="45" customWidth="1"/>
    <col min="5" max="8" width="10" customWidth="1"/>
  </cols>
  <sheetData>
    <row r="1" spans="1:8" ht="31.2" customHeight="1" x14ac:dyDescent="0.3">
      <c r="A1" s="73" t="s">
        <v>161</v>
      </c>
      <c r="B1" s="74"/>
      <c r="C1" s="74"/>
      <c r="D1" s="74"/>
      <c r="E1" s="74"/>
      <c r="F1" s="74"/>
      <c r="G1" s="74"/>
      <c r="H1" s="74"/>
    </row>
    <row r="2" spans="1:8" x14ac:dyDescent="0.3">
      <c r="A2" s="76" t="s">
        <v>163</v>
      </c>
      <c r="B2" s="77"/>
      <c r="C2" s="77"/>
      <c r="D2" s="77"/>
      <c r="E2" s="77"/>
      <c r="F2" s="77"/>
      <c r="G2" s="77"/>
      <c r="H2" s="77"/>
    </row>
    <row r="3" spans="1:8" x14ac:dyDescent="0.3">
      <c r="A3" s="46" t="s">
        <v>155</v>
      </c>
      <c r="B3" s="32"/>
      <c r="C3" s="32"/>
      <c r="D3" s="32"/>
      <c r="E3" s="32"/>
      <c r="F3" s="32"/>
      <c r="G3" s="32"/>
      <c r="H3" s="32"/>
    </row>
    <row r="5" spans="1:8" ht="15.6" x14ac:dyDescent="0.3">
      <c r="A5" s="14" t="s">
        <v>162</v>
      </c>
      <c r="D5" s="14"/>
    </row>
    <row r="7" spans="1:8" x14ac:dyDescent="0.3">
      <c r="A7" s="10" t="s">
        <v>0</v>
      </c>
      <c r="D7" s="10"/>
    </row>
    <row r="8" spans="1:8" x14ac:dyDescent="0.3">
      <c r="A8" s="10" t="s">
        <v>158</v>
      </c>
      <c r="D8" s="10"/>
    </row>
    <row r="9" spans="1:8" x14ac:dyDescent="0.3">
      <c r="A9" s="10" t="s">
        <v>157</v>
      </c>
      <c r="D9" s="10"/>
    </row>
    <row r="10" spans="1:8" x14ac:dyDescent="0.3">
      <c r="A10" s="10" t="s">
        <v>156</v>
      </c>
      <c r="D10" s="10"/>
    </row>
    <row r="11" spans="1:8" x14ac:dyDescent="0.3">
      <c r="D11" s="10"/>
    </row>
    <row r="13" spans="1:8" ht="15.6" x14ac:dyDescent="0.3">
      <c r="A13" s="78" t="s">
        <v>1</v>
      </c>
      <c r="B13" s="78"/>
    </row>
    <row r="14" spans="1:8" x14ac:dyDescent="0.3">
      <c r="A14" s="15" t="s">
        <v>2</v>
      </c>
      <c r="B14" s="15" t="s">
        <v>3</v>
      </c>
    </row>
    <row r="15" spans="1:8" x14ac:dyDescent="0.3">
      <c r="A15" s="34" t="s">
        <v>4</v>
      </c>
      <c r="B15" s="52">
        <f>Saannot!B15+Saannot!C15</f>
        <v>0</v>
      </c>
    </row>
    <row r="16" spans="1:8" x14ac:dyDescent="0.3">
      <c r="A16" s="34" t="s">
        <v>5</v>
      </c>
      <c r="B16" s="53">
        <f>SUM(Saannot!Y17:Y42)</f>
        <v>0</v>
      </c>
    </row>
    <row r="17" spans="1:5" x14ac:dyDescent="0.3">
      <c r="A17" s="34" t="s">
        <v>6</v>
      </c>
      <c r="B17" s="54">
        <f>Tulot!I29</f>
        <v>0</v>
      </c>
    </row>
    <row r="18" spans="1:5" x14ac:dyDescent="0.3">
      <c r="A18" s="34" t="s">
        <v>159</v>
      </c>
      <c r="B18" s="54">
        <f>Menot!K28</f>
        <v>0</v>
      </c>
    </row>
    <row r="19" spans="1:5" x14ac:dyDescent="0.3">
      <c r="A19" s="34" t="s">
        <v>160</v>
      </c>
      <c r="B19" s="54">
        <f>Lisätyö!$E$37</f>
        <v>0</v>
      </c>
      <c r="D19" s="32"/>
    </row>
    <row r="20" spans="1:5" x14ac:dyDescent="0.3">
      <c r="A20" s="34" t="s">
        <v>7</v>
      </c>
      <c r="B20" s="54">
        <f>Tulot!I29-Menot!K28-Lisätyö!$E$37</f>
        <v>0</v>
      </c>
      <c r="D20" s="32"/>
    </row>
    <row r="21" spans="1:5" x14ac:dyDescent="0.3">
      <c r="A21" s="34" t="s">
        <v>8</v>
      </c>
      <c r="B21" s="53">
        <f>IF(SUM(Saannot!Y43)=0,0,Tulot!I30/SUM(Saannot!Y43))</f>
        <v>0</v>
      </c>
      <c r="D21" s="32"/>
      <c r="E21" s="47"/>
    </row>
    <row r="22" spans="1:5" x14ac:dyDescent="0.3">
      <c r="A22" s="38"/>
    </row>
    <row r="28" spans="1:5" x14ac:dyDescent="0.3">
      <c r="D28" s="38"/>
    </row>
  </sheetData>
  <sheetProtection algorithmName="SHA-512" hashValue="UQbdg5UEvXyohlhDFYQ6Oo0d2TO6ASL7nBGXsKuxCvhPOcxeHS+glrn/njq6eeSMlCweoyB8ikJZ8jopaIz72Q==" saltValue="d127KiNbugmZQNy8ZyohPQ==" spinCount="100000" sheet="1" objects="1" scenarios="1"/>
  <mergeCells count="3">
    <mergeCell ref="A2:H2"/>
    <mergeCell ref="A1:H1"/>
    <mergeCell ref="A13:B1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BBB59"/>
  </sheetPr>
  <dimension ref="A1:AB56"/>
  <sheetViews>
    <sheetView tabSelected="1" workbookViewId="0">
      <pane ySplit="18" topLeftCell="A19" activePane="bottomLeft" state="frozen"/>
      <selection pane="bottomLeft" activeCell="G13" sqref="G13"/>
    </sheetView>
  </sheetViews>
  <sheetFormatPr defaultRowHeight="14.4" x14ac:dyDescent="0.3"/>
  <cols>
    <col min="1" max="1" width="45" customWidth="1"/>
    <col min="2" max="2" width="13" customWidth="1"/>
    <col min="3" max="3" width="15" customWidth="1"/>
    <col min="4" max="4" width="16" customWidth="1"/>
    <col min="5" max="5" width="11.5546875" bestFit="1" customWidth="1"/>
    <col min="6" max="6" width="12.109375" bestFit="1" customWidth="1"/>
    <col min="7" max="7" width="11.5546875" bestFit="1" customWidth="1"/>
    <col min="8" max="8" width="12.109375" bestFit="1" customWidth="1"/>
    <col min="9" max="9" width="11.5546875" bestFit="1" customWidth="1"/>
    <col min="10" max="10" width="12.109375" bestFit="1" customWidth="1"/>
    <col min="11" max="11" width="11.5546875" bestFit="1" customWidth="1"/>
    <col min="12" max="12" width="12.109375" bestFit="1" customWidth="1"/>
    <col min="13" max="13" width="11.5546875" bestFit="1" customWidth="1"/>
    <col min="14" max="14" width="12.109375" bestFit="1" customWidth="1"/>
    <col min="15" max="24" width="12.109375" customWidth="1"/>
    <col min="25" max="26" width="12" customWidth="1"/>
    <col min="27" max="28" width="10" customWidth="1"/>
  </cols>
  <sheetData>
    <row r="1" spans="1:28" ht="28.2" customHeight="1" x14ac:dyDescent="0.3">
      <c r="A1" s="73" t="s">
        <v>9</v>
      </c>
      <c r="B1" s="74"/>
      <c r="C1" s="74"/>
      <c r="D1" s="74"/>
      <c r="E1" s="74"/>
      <c r="F1" s="74"/>
      <c r="G1" s="74"/>
      <c r="H1" s="74"/>
      <c r="I1" s="74"/>
      <c r="J1" s="74"/>
      <c r="K1" s="74"/>
      <c r="L1" s="74"/>
      <c r="M1" s="74"/>
      <c r="N1" s="74"/>
      <c r="O1" s="74"/>
      <c r="P1" s="74"/>
      <c r="Q1" s="74"/>
      <c r="R1" s="74"/>
      <c r="S1" s="74"/>
      <c r="T1" s="74"/>
      <c r="U1" s="74"/>
      <c r="V1" s="74"/>
      <c r="W1" s="74"/>
      <c r="X1" s="74"/>
      <c r="Y1" s="74"/>
      <c r="Z1" s="74"/>
      <c r="AA1" s="74"/>
      <c r="AB1" s="74"/>
    </row>
    <row r="2" spans="1:28" ht="42" customHeight="1" x14ac:dyDescent="0.3">
      <c r="A2" s="75" t="s">
        <v>164</v>
      </c>
      <c r="B2" s="74"/>
      <c r="C2" s="74"/>
      <c r="D2" s="74"/>
      <c r="E2" s="74"/>
      <c r="F2" s="74"/>
      <c r="G2" s="74"/>
      <c r="H2" s="74"/>
      <c r="I2" s="74"/>
      <c r="J2" s="74"/>
      <c r="K2" s="74"/>
      <c r="L2" s="74"/>
      <c r="M2" s="74"/>
      <c r="N2" s="74"/>
      <c r="O2" s="74"/>
      <c r="P2" s="74"/>
      <c r="Q2" s="74"/>
      <c r="R2" s="74"/>
      <c r="S2" s="74"/>
      <c r="T2" s="74"/>
      <c r="U2" s="74"/>
      <c r="V2" s="74"/>
      <c r="W2" s="74"/>
      <c r="X2" s="74"/>
      <c r="Y2" s="74"/>
      <c r="Z2" s="74"/>
      <c r="AA2" s="74"/>
      <c r="AB2" s="74"/>
    </row>
    <row r="3" spans="1:28" x14ac:dyDescent="0.3">
      <c r="A3" s="15"/>
      <c r="B3" s="15"/>
      <c r="C3" s="15"/>
    </row>
    <row r="4" spans="1:28" x14ac:dyDescent="0.3">
      <c r="A4" s="55" t="s">
        <v>87</v>
      </c>
      <c r="B4" s="55" t="s">
        <v>10</v>
      </c>
      <c r="C4" s="55" t="s">
        <v>11</v>
      </c>
      <c r="D4" s="5" t="s">
        <v>12</v>
      </c>
    </row>
    <row r="5" spans="1:28" ht="15" customHeight="1" x14ac:dyDescent="0.3">
      <c r="A5" s="56">
        <v>1</v>
      </c>
      <c r="B5" s="57">
        <v>0</v>
      </c>
      <c r="C5" s="57">
        <v>0</v>
      </c>
      <c r="D5" s="6">
        <f>N(B5)+N(C5)</f>
        <v>0</v>
      </c>
    </row>
    <row r="6" spans="1:28" ht="15" customHeight="1" x14ac:dyDescent="0.3">
      <c r="A6" s="56">
        <v>2</v>
      </c>
      <c r="B6" s="57">
        <v>0</v>
      </c>
      <c r="C6" s="57">
        <v>0</v>
      </c>
      <c r="D6" s="6">
        <f>N(B6)+N(C6)</f>
        <v>0</v>
      </c>
    </row>
    <row r="7" spans="1:28" x14ac:dyDescent="0.3">
      <c r="A7" s="56">
        <v>3</v>
      </c>
      <c r="B7" s="57">
        <v>0</v>
      </c>
      <c r="C7" s="57">
        <v>0</v>
      </c>
      <c r="D7" s="6">
        <f>N(B7)+N(C7)</f>
        <v>0</v>
      </c>
    </row>
    <row r="8" spans="1:28" x14ac:dyDescent="0.3">
      <c r="A8" s="56">
        <v>4</v>
      </c>
      <c r="B8" s="57">
        <v>0</v>
      </c>
      <c r="C8" s="57">
        <v>0</v>
      </c>
      <c r="D8" s="6">
        <f>N(B8)+N(C8)</f>
        <v>0</v>
      </c>
    </row>
    <row r="9" spans="1:28" ht="13.8" customHeight="1" x14ac:dyDescent="0.3">
      <c r="A9" s="56">
        <v>5</v>
      </c>
      <c r="B9" s="57">
        <v>0</v>
      </c>
      <c r="C9" s="57">
        <v>0</v>
      </c>
      <c r="D9" s="6">
        <f t="shared" ref="D9:D14" si="0">N(B9)+N(C9)</f>
        <v>0</v>
      </c>
    </row>
    <row r="10" spans="1:28" ht="13.8" customHeight="1" x14ac:dyDescent="0.3">
      <c r="A10" s="56">
        <v>6</v>
      </c>
      <c r="B10" s="57">
        <v>0</v>
      </c>
      <c r="C10" s="57">
        <v>0</v>
      </c>
      <c r="D10" s="6">
        <f t="shared" si="0"/>
        <v>0</v>
      </c>
    </row>
    <row r="11" spans="1:28" ht="13.8" customHeight="1" x14ac:dyDescent="0.3">
      <c r="A11" s="56">
        <v>7</v>
      </c>
      <c r="B11" s="57">
        <v>0</v>
      </c>
      <c r="C11" s="57">
        <v>0</v>
      </c>
      <c r="D11" s="6">
        <f t="shared" si="0"/>
        <v>0</v>
      </c>
    </row>
    <row r="12" spans="1:28" ht="13.8" customHeight="1" x14ac:dyDescent="0.3">
      <c r="A12" s="56">
        <v>8</v>
      </c>
      <c r="B12" s="57">
        <v>0</v>
      </c>
      <c r="C12" s="57">
        <v>0</v>
      </c>
      <c r="D12" s="6">
        <f t="shared" si="0"/>
        <v>0</v>
      </c>
    </row>
    <row r="13" spans="1:28" ht="13.8" customHeight="1" x14ac:dyDescent="0.3">
      <c r="A13" s="56">
        <v>9</v>
      </c>
      <c r="B13" s="57">
        <v>0</v>
      </c>
      <c r="C13" s="57">
        <v>0</v>
      </c>
      <c r="D13" s="6">
        <f t="shared" si="0"/>
        <v>0</v>
      </c>
    </row>
    <row r="14" spans="1:28" ht="13.8" customHeight="1" x14ac:dyDescent="0.3">
      <c r="A14" s="56">
        <v>10</v>
      </c>
      <c r="B14" s="57">
        <v>0</v>
      </c>
      <c r="C14" s="57">
        <v>0</v>
      </c>
      <c r="D14" s="6">
        <f t="shared" si="0"/>
        <v>0</v>
      </c>
    </row>
    <row r="15" spans="1:28" x14ac:dyDescent="0.3">
      <c r="A15" s="7" t="s">
        <v>13</v>
      </c>
      <c r="B15" s="7">
        <f>SUM(B5:B14)</f>
        <v>0</v>
      </c>
      <c r="C15" s="7">
        <f>SUM(C5:C14)</f>
        <v>0</v>
      </c>
      <c r="D15" s="7">
        <f>SUM(D5:D14)</f>
        <v>0</v>
      </c>
    </row>
    <row r="18" spans="1:28" x14ac:dyDescent="0.3">
      <c r="A18" s="15" t="s">
        <v>14</v>
      </c>
      <c r="B18" s="15" t="s">
        <v>15</v>
      </c>
      <c r="C18" s="15" t="s">
        <v>16</v>
      </c>
      <c r="D18" s="15" t="s">
        <v>17</v>
      </c>
      <c r="E18" s="15" t="s">
        <v>18</v>
      </c>
      <c r="F18" s="15" t="s">
        <v>19</v>
      </c>
      <c r="G18" s="15" t="s">
        <v>20</v>
      </c>
      <c r="H18" s="15" t="s">
        <v>21</v>
      </c>
      <c r="I18" s="5" t="s">
        <v>22</v>
      </c>
      <c r="J18" s="5" t="s">
        <v>23</v>
      </c>
      <c r="K18" s="5" t="s">
        <v>24</v>
      </c>
      <c r="L18" s="5" t="s">
        <v>25</v>
      </c>
      <c r="M18" s="5" t="s">
        <v>88</v>
      </c>
      <c r="N18" s="5" t="s">
        <v>89</v>
      </c>
      <c r="O18" s="5" t="s">
        <v>90</v>
      </c>
      <c r="P18" s="5" t="s">
        <v>91</v>
      </c>
      <c r="Q18" s="5" t="s">
        <v>92</v>
      </c>
      <c r="R18" s="5" t="s">
        <v>93</v>
      </c>
      <c r="S18" s="5" t="s">
        <v>94</v>
      </c>
      <c r="T18" s="5" t="s">
        <v>95</v>
      </c>
      <c r="U18" s="5" t="s">
        <v>96</v>
      </c>
      <c r="V18" s="5" t="s">
        <v>97</v>
      </c>
      <c r="W18" s="5" t="s">
        <v>98</v>
      </c>
      <c r="X18" s="5" t="s">
        <v>99</v>
      </c>
      <c r="Y18" s="5" t="s">
        <v>26</v>
      </c>
      <c r="Z18" s="5" t="s">
        <v>27</v>
      </c>
      <c r="AA18" s="5" t="s">
        <v>28</v>
      </c>
      <c r="AB18" s="5" t="s">
        <v>29</v>
      </c>
    </row>
    <row r="19" spans="1:28" x14ac:dyDescent="0.3">
      <c r="A19" s="17" t="s">
        <v>186</v>
      </c>
      <c r="B19" s="57">
        <v>2.2000000000000002</v>
      </c>
      <c r="C19" s="57">
        <v>4</v>
      </c>
      <c r="D19" s="57"/>
      <c r="E19" s="18">
        <f>N($B19)*N($B$5) + N($C19)*N($C$5)</f>
        <v>0</v>
      </c>
      <c r="F19" s="18">
        <f>N($D19)*(N($B$5)+N($C$5))</f>
        <v>0</v>
      </c>
      <c r="G19" s="18">
        <f>N($B19)*N($B$6) + N($C19)*N($C$6)</f>
        <v>0</v>
      </c>
      <c r="H19" s="18">
        <f>N($D19)*(N($B$6)+N($C$6))</f>
        <v>0</v>
      </c>
      <c r="I19" s="18">
        <f t="shared" ref="I19:I42" si="1">N($B19)*N($B$7) + N($C19)*N($C$7)</f>
        <v>0</v>
      </c>
      <c r="J19" s="18">
        <f t="shared" ref="J19:J42" si="2">N($D19)*(N($B$7)+N($C$7))</f>
        <v>0</v>
      </c>
      <c r="K19" s="18">
        <f t="shared" ref="K19:K42" si="3">N($B19)*N($B$8) + N($C19)*N($C$8)</f>
        <v>0</v>
      </c>
      <c r="L19" s="18">
        <f t="shared" ref="L19:L42" si="4">N($D19)*(N($B$8)+N($C$8))</f>
        <v>0</v>
      </c>
      <c r="M19" s="18">
        <f>N($B19)*N($B$9) + N($C19)*N($C$9)</f>
        <v>0</v>
      </c>
      <c r="N19" s="18">
        <f>N($D19)*(N($B$9)+N($C$9))</f>
        <v>0</v>
      </c>
      <c r="O19" s="18">
        <f>N($B19)*N($B$10) + N($C19)*N($C$10)</f>
        <v>0</v>
      </c>
      <c r="P19" s="18">
        <f>N($D19)*(N($B$10)+N($C$10))</f>
        <v>0</v>
      </c>
      <c r="Q19" s="18">
        <f>N($B19)*N($B$11) + N($C19)*N($C$11)</f>
        <v>0</v>
      </c>
      <c r="R19" s="18">
        <f>N($D19)*(N($B$11)+N($C$11))</f>
        <v>0</v>
      </c>
      <c r="S19" s="18">
        <f>N($B19)*N($B$12) + N($C19)*N($C$12)</f>
        <v>0</v>
      </c>
      <c r="T19" s="18">
        <f>N($D19)*(N($B$12)+N($C$12))</f>
        <v>0</v>
      </c>
      <c r="U19" s="18">
        <f>N($B19)*N($B$13) + N($C19)*N($C$13)</f>
        <v>0</v>
      </c>
      <c r="V19" s="18">
        <f>N($D19)*(N($B$13)+N($C$13))</f>
        <v>0</v>
      </c>
      <c r="W19" s="18">
        <f>N($B19)*N($B$14) + N($C19)*N($C$14)</f>
        <v>0</v>
      </c>
      <c r="X19" s="18">
        <f>N($D19)*(N($B$14)+N($C$14))</f>
        <v>0</v>
      </c>
      <c r="Y19" s="8">
        <f>SUM(E19,G19,I19,K19,M19,O19,Q19,S19,U19,W19)</f>
        <v>0</v>
      </c>
      <c r="Z19" s="8">
        <f>SUM(F19,H19,J19,L19,N19,P19,R19,T19,V19,X19)</f>
        <v>0</v>
      </c>
      <c r="AA19" s="8">
        <f>IF($D$15=0,0,N(Y19)/$D$15)</f>
        <v>0</v>
      </c>
      <c r="AB19" s="8">
        <f>IF($D$15=0,0,N(Z19)/$D$15)</f>
        <v>0</v>
      </c>
    </row>
    <row r="20" spans="1:28" x14ac:dyDescent="0.3">
      <c r="A20" s="17" t="s">
        <v>187</v>
      </c>
      <c r="B20" s="57">
        <v>0.04</v>
      </c>
      <c r="C20" s="57">
        <v>0.08</v>
      </c>
      <c r="D20" s="57">
        <v>1</v>
      </c>
      <c r="E20" s="18">
        <f t="shared" ref="E20:E42" si="5">N($B20)*N($B$5) + N($C20)*N($C$5)</f>
        <v>0</v>
      </c>
      <c r="F20" s="18">
        <f t="shared" ref="F20:F42" si="6">N($D20)*(N($B$5)+N($C$5))</f>
        <v>0</v>
      </c>
      <c r="G20" s="18">
        <f t="shared" ref="G20:G42" si="7">N($B20)*N($B$6) + N($C20)*N($C$6)</f>
        <v>0</v>
      </c>
      <c r="H20" s="18">
        <f t="shared" ref="H20:H42" si="8">N($D20)*(N($B$6)+N($C$6))</f>
        <v>0</v>
      </c>
      <c r="I20" s="18">
        <f t="shared" si="1"/>
        <v>0</v>
      </c>
      <c r="J20" s="18">
        <f t="shared" si="2"/>
        <v>0</v>
      </c>
      <c r="K20" s="18">
        <f t="shared" si="3"/>
        <v>0</v>
      </c>
      <c r="L20" s="18">
        <f t="shared" si="4"/>
        <v>0</v>
      </c>
      <c r="M20" s="18">
        <f>N($B20)*N($B$9) + N($C20)*N($C$9)</f>
        <v>0</v>
      </c>
      <c r="N20" s="18">
        <f t="shared" ref="N20:N41" si="9">N($D20)*(N($B$9)+N($C$9))</f>
        <v>0</v>
      </c>
      <c r="O20" s="18">
        <f t="shared" ref="O20:O42" si="10">N($B20)*N($B$10) + N($C20)*N($C$10)</f>
        <v>0</v>
      </c>
      <c r="P20" s="18">
        <f t="shared" ref="P20:P42" si="11">N($D20)*(N($B$10)+N($C$10))</f>
        <v>0</v>
      </c>
      <c r="Q20" s="18">
        <f t="shared" ref="Q20:Q42" si="12">N($B20)*N($B$11) + N($C20)*N($C$11)</f>
        <v>0</v>
      </c>
      <c r="R20" s="18">
        <f t="shared" ref="R20:R42" si="13">N($D20)*(N($B$11)+N($C$11))</f>
        <v>0</v>
      </c>
      <c r="S20" s="18">
        <f t="shared" ref="S20:S42" si="14">N($B20)*N($B$12) + N($C20)*N($C$12)</f>
        <v>0</v>
      </c>
      <c r="T20" s="18">
        <f t="shared" ref="T20:T42" si="15">N($D20)*(N($B$12)+N($C$12))</f>
        <v>0</v>
      </c>
      <c r="U20" s="18">
        <f t="shared" ref="U20:U42" si="16">N($B20)*N($B$13) + N($C20)*N($C$13)</f>
        <v>0</v>
      </c>
      <c r="V20" s="18">
        <f t="shared" ref="V20:V42" si="17">N($D20)*(N($B$13)+N($C$13))</f>
        <v>0</v>
      </c>
      <c r="W20" s="18">
        <f t="shared" ref="W20:W42" si="18">N($B20)*N($B$14) + N($C20)*N($C$14)</f>
        <v>0</v>
      </c>
      <c r="X20" s="18">
        <f t="shared" ref="X20:X42" si="19">N($D20)*(N($B$14)+N($C$14))</f>
        <v>0</v>
      </c>
      <c r="Y20" s="8">
        <f t="shared" ref="Y20:Y42" si="20">SUM(E20,G20,I20,K20,M20,O20,Q20,S20,U20,W20)</f>
        <v>0</v>
      </c>
      <c r="Z20" s="8">
        <f t="shared" ref="Z20:Z42" si="21">SUM(F20,H20,J20,L20,N20,P20,R20,T20,V20,X20)</f>
        <v>0</v>
      </c>
      <c r="AA20" s="8">
        <f t="shared" ref="AA20:AA43" si="22">IF($D$15=0,0,N(Y20)/$D$15)</f>
        <v>0</v>
      </c>
      <c r="AB20" s="8">
        <f t="shared" ref="AB20:AB42" si="23">IF($D$15=0,0,N(Z20)/$D$15)</f>
        <v>0</v>
      </c>
    </row>
    <row r="21" spans="1:28" x14ac:dyDescent="0.3">
      <c r="A21" s="17" t="s">
        <v>188</v>
      </c>
      <c r="B21" s="57">
        <v>0.2</v>
      </c>
      <c r="C21" s="57">
        <v>0.4</v>
      </c>
      <c r="D21" s="57"/>
      <c r="E21" s="18">
        <f t="shared" si="5"/>
        <v>0</v>
      </c>
      <c r="F21" s="18">
        <f t="shared" si="6"/>
        <v>0</v>
      </c>
      <c r="G21" s="18">
        <f t="shared" si="7"/>
        <v>0</v>
      </c>
      <c r="H21" s="18">
        <f t="shared" si="8"/>
        <v>0</v>
      </c>
      <c r="I21" s="18">
        <f t="shared" si="1"/>
        <v>0</v>
      </c>
      <c r="J21" s="18">
        <f t="shared" si="2"/>
        <v>0</v>
      </c>
      <c r="K21" s="18">
        <f t="shared" si="3"/>
        <v>0</v>
      </c>
      <c r="L21" s="18">
        <f t="shared" si="4"/>
        <v>0</v>
      </c>
      <c r="M21" s="18">
        <f t="shared" ref="M21:M42" si="24">N($B21)*N($B$9) + N($C21)*N($C$9)</f>
        <v>0</v>
      </c>
      <c r="N21" s="18">
        <f t="shared" si="9"/>
        <v>0</v>
      </c>
      <c r="O21" s="18">
        <f t="shared" si="10"/>
        <v>0</v>
      </c>
      <c r="P21" s="18">
        <f t="shared" si="11"/>
        <v>0</v>
      </c>
      <c r="Q21" s="18">
        <f t="shared" si="12"/>
        <v>0</v>
      </c>
      <c r="R21" s="18">
        <f t="shared" si="13"/>
        <v>0</v>
      </c>
      <c r="S21" s="18">
        <f t="shared" si="14"/>
        <v>0</v>
      </c>
      <c r="T21" s="18">
        <f t="shared" si="15"/>
        <v>0</v>
      </c>
      <c r="U21" s="18">
        <f t="shared" si="16"/>
        <v>0</v>
      </c>
      <c r="V21" s="18">
        <f t="shared" si="17"/>
        <v>0</v>
      </c>
      <c r="W21" s="18">
        <f t="shared" si="18"/>
        <v>0</v>
      </c>
      <c r="X21" s="18">
        <f t="shared" si="19"/>
        <v>0</v>
      </c>
      <c r="Y21" s="8">
        <f t="shared" si="20"/>
        <v>0</v>
      </c>
      <c r="Z21" s="8">
        <f t="shared" si="21"/>
        <v>0</v>
      </c>
      <c r="AA21" s="8">
        <f t="shared" si="22"/>
        <v>0</v>
      </c>
      <c r="AB21" s="8">
        <f t="shared" si="23"/>
        <v>0</v>
      </c>
    </row>
    <row r="22" spans="1:28" x14ac:dyDescent="0.3">
      <c r="A22" s="17" t="s">
        <v>189</v>
      </c>
      <c r="B22" s="57">
        <v>0.02</v>
      </c>
      <c r="C22" s="71"/>
      <c r="D22" s="57"/>
      <c r="E22" s="18">
        <f t="shared" si="5"/>
        <v>0</v>
      </c>
      <c r="F22" s="18">
        <f t="shared" si="6"/>
        <v>0</v>
      </c>
      <c r="G22" s="18">
        <f t="shared" si="7"/>
        <v>0</v>
      </c>
      <c r="H22" s="18">
        <f t="shared" si="8"/>
        <v>0</v>
      </c>
      <c r="I22" s="18">
        <f t="shared" si="1"/>
        <v>0</v>
      </c>
      <c r="J22" s="18">
        <f t="shared" si="2"/>
        <v>0</v>
      </c>
      <c r="K22" s="18">
        <f t="shared" si="3"/>
        <v>0</v>
      </c>
      <c r="L22" s="18">
        <f t="shared" si="4"/>
        <v>0</v>
      </c>
      <c r="M22" s="18">
        <f t="shared" si="24"/>
        <v>0</v>
      </c>
      <c r="N22" s="18">
        <f t="shared" si="9"/>
        <v>0</v>
      </c>
      <c r="O22" s="18">
        <f t="shared" si="10"/>
        <v>0</v>
      </c>
      <c r="P22" s="18">
        <f t="shared" si="11"/>
        <v>0</v>
      </c>
      <c r="Q22" s="18">
        <f t="shared" si="12"/>
        <v>0</v>
      </c>
      <c r="R22" s="18">
        <f t="shared" si="13"/>
        <v>0</v>
      </c>
      <c r="S22" s="18">
        <f t="shared" si="14"/>
        <v>0</v>
      </c>
      <c r="T22" s="18">
        <f t="shared" si="15"/>
        <v>0</v>
      </c>
      <c r="U22" s="18">
        <f t="shared" si="16"/>
        <v>0</v>
      </c>
      <c r="V22" s="18">
        <f t="shared" si="17"/>
        <v>0</v>
      </c>
      <c r="W22" s="18">
        <f t="shared" si="18"/>
        <v>0</v>
      </c>
      <c r="X22" s="18">
        <f t="shared" si="19"/>
        <v>0</v>
      </c>
      <c r="Y22" s="8">
        <f t="shared" si="20"/>
        <v>0</v>
      </c>
      <c r="Z22" s="8">
        <f t="shared" si="21"/>
        <v>0</v>
      </c>
      <c r="AA22" s="8">
        <f t="shared" si="22"/>
        <v>0</v>
      </c>
      <c r="AB22" s="8">
        <f t="shared" si="23"/>
        <v>0</v>
      </c>
    </row>
    <row r="23" spans="1:28" ht="28.8" x14ac:dyDescent="0.3">
      <c r="A23" s="17" t="s">
        <v>190</v>
      </c>
      <c r="B23" s="57">
        <v>1.28</v>
      </c>
      <c r="C23" s="57">
        <v>1.8</v>
      </c>
      <c r="D23" s="57"/>
      <c r="E23" s="18">
        <f t="shared" si="5"/>
        <v>0</v>
      </c>
      <c r="F23" s="18">
        <f t="shared" si="6"/>
        <v>0</v>
      </c>
      <c r="G23" s="18">
        <f t="shared" si="7"/>
        <v>0</v>
      </c>
      <c r="H23" s="18">
        <f t="shared" si="8"/>
        <v>0</v>
      </c>
      <c r="I23" s="18">
        <f t="shared" si="1"/>
        <v>0</v>
      </c>
      <c r="J23" s="18">
        <f t="shared" si="2"/>
        <v>0</v>
      </c>
      <c r="K23" s="18">
        <f t="shared" si="3"/>
        <v>0</v>
      </c>
      <c r="L23" s="18">
        <f t="shared" si="4"/>
        <v>0</v>
      </c>
      <c r="M23" s="18">
        <f t="shared" si="24"/>
        <v>0</v>
      </c>
      <c r="N23" s="18">
        <f t="shared" si="9"/>
        <v>0</v>
      </c>
      <c r="O23" s="18">
        <f t="shared" si="10"/>
        <v>0</v>
      </c>
      <c r="P23" s="18">
        <f t="shared" si="11"/>
        <v>0</v>
      </c>
      <c r="Q23" s="18">
        <f t="shared" si="12"/>
        <v>0</v>
      </c>
      <c r="R23" s="18">
        <f t="shared" si="13"/>
        <v>0</v>
      </c>
      <c r="S23" s="18">
        <f t="shared" si="14"/>
        <v>0</v>
      </c>
      <c r="T23" s="18">
        <f t="shared" si="15"/>
        <v>0</v>
      </c>
      <c r="U23" s="18">
        <f t="shared" si="16"/>
        <v>0</v>
      </c>
      <c r="V23" s="18">
        <f t="shared" si="17"/>
        <v>0</v>
      </c>
      <c r="W23" s="18">
        <f t="shared" si="18"/>
        <v>0</v>
      </c>
      <c r="X23" s="18">
        <f t="shared" si="19"/>
        <v>0</v>
      </c>
      <c r="Y23" s="8">
        <f t="shared" si="20"/>
        <v>0</v>
      </c>
      <c r="Z23" s="8">
        <f t="shared" si="21"/>
        <v>0</v>
      </c>
      <c r="AA23" s="8">
        <f t="shared" si="22"/>
        <v>0</v>
      </c>
      <c r="AB23" s="8">
        <f t="shared" si="23"/>
        <v>0</v>
      </c>
    </row>
    <row r="24" spans="1:28" x14ac:dyDescent="0.3">
      <c r="A24" s="17" t="s">
        <v>191</v>
      </c>
      <c r="B24" s="57">
        <v>0.65</v>
      </c>
      <c r="C24" s="57">
        <v>1</v>
      </c>
      <c r="D24" s="57"/>
      <c r="E24" s="18">
        <f t="shared" si="5"/>
        <v>0</v>
      </c>
      <c r="F24" s="18">
        <f t="shared" si="6"/>
        <v>0</v>
      </c>
      <c r="G24" s="18">
        <f t="shared" si="7"/>
        <v>0</v>
      </c>
      <c r="H24" s="18">
        <f t="shared" si="8"/>
        <v>0</v>
      </c>
      <c r="I24" s="18">
        <f t="shared" si="1"/>
        <v>0</v>
      </c>
      <c r="J24" s="18">
        <f t="shared" si="2"/>
        <v>0</v>
      </c>
      <c r="K24" s="18">
        <f t="shared" si="3"/>
        <v>0</v>
      </c>
      <c r="L24" s="18">
        <f t="shared" si="4"/>
        <v>0</v>
      </c>
      <c r="M24" s="18">
        <f t="shared" si="24"/>
        <v>0</v>
      </c>
      <c r="N24" s="18">
        <f t="shared" si="9"/>
        <v>0</v>
      </c>
      <c r="O24" s="18">
        <f t="shared" si="10"/>
        <v>0</v>
      </c>
      <c r="P24" s="18">
        <f t="shared" si="11"/>
        <v>0</v>
      </c>
      <c r="Q24" s="18">
        <f t="shared" si="12"/>
        <v>0</v>
      </c>
      <c r="R24" s="18">
        <f t="shared" si="13"/>
        <v>0</v>
      </c>
      <c r="S24" s="18">
        <f t="shared" si="14"/>
        <v>0</v>
      </c>
      <c r="T24" s="18">
        <f t="shared" si="15"/>
        <v>0</v>
      </c>
      <c r="U24" s="18">
        <f t="shared" si="16"/>
        <v>0</v>
      </c>
      <c r="V24" s="18">
        <f t="shared" si="17"/>
        <v>0</v>
      </c>
      <c r="W24" s="18">
        <f t="shared" si="18"/>
        <v>0</v>
      </c>
      <c r="X24" s="18">
        <f t="shared" si="19"/>
        <v>0</v>
      </c>
      <c r="Y24" s="8">
        <f t="shared" si="20"/>
        <v>0</v>
      </c>
      <c r="Z24" s="8">
        <f t="shared" si="21"/>
        <v>0</v>
      </c>
      <c r="AA24" s="8">
        <f t="shared" si="22"/>
        <v>0</v>
      </c>
      <c r="AB24" s="8">
        <f t="shared" si="23"/>
        <v>0</v>
      </c>
    </row>
    <row r="25" spans="1:28" x14ac:dyDescent="0.3">
      <c r="A25" s="72" t="s">
        <v>177</v>
      </c>
      <c r="B25" s="68">
        <v>0.12</v>
      </c>
      <c r="C25" s="68">
        <v>0.21</v>
      </c>
      <c r="D25" s="68"/>
      <c r="E25" s="18">
        <f t="shared" si="5"/>
        <v>0</v>
      </c>
      <c r="F25" s="18">
        <f t="shared" si="6"/>
        <v>0</v>
      </c>
      <c r="G25" s="18">
        <f t="shared" si="7"/>
        <v>0</v>
      </c>
      <c r="H25" s="18">
        <f t="shared" si="8"/>
        <v>0</v>
      </c>
      <c r="I25" s="18">
        <f t="shared" si="1"/>
        <v>0</v>
      </c>
      <c r="J25" s="18">
        <f t="shared" si="2"/>
        <v>0</v>
      </c>
      <c r="K25" s="18">
        <f t="shared" si="3"/>
        <v>0</v>
      </c>
      <c r="L25" s="18">
        <f t="shared" si="4"/>
        <v>0</v>
      </c>
      <c r="M25" s="18">
        <f t="shared" si="24"/>
        <v>0</v>
      </c>
      <c r="N25" s="18">
        <f t="shared" si="9"/>
        <v>0</v>
      </c>
      <c r="O25" s="18">
        <f t="shared" si="10"/>
        <v>0</v>
      </c>
      <c r="P25" s="18">
        <f t="shared" si="11"/>
        <v>0</v>
      </c>
      <c r="Q25" s="18">
        <f t="shared" si="12"/>
        <v>0</v>
      </c>
      <c r="R25" s="18">
        <f t="shared" si="13"/>
        <v>0</v>
      </c>
      <c r="S25" s="18">
        <f t="shared" si="14"/>
        <v>0</v>
      </c>
      <c r="T25" s="18">
        <f t="shared" si="15"/>
        <v>0</v>
      </c>
      <c r="U25" s="18">
        <f t="shared" si="16"/>
        <v>0</v>
      </c>
      <c r="V25" s="18">
        <f t="shared" si="17"/>
        <v>0</v>
      </c>
      <c r="W25" s="18">
        <f t="shared" si="18"/>
        <v>0</v>
      </c>
      <c r="X25" s="18">
        <f t="shared" si="19"/>
        <v>0</v>
      </c>
      <c r="Y25" s="8">
        <f t="shared" si="20"/>
        <v>0</v>
      </c>
      <c r="Z25" s="8">
        <f t="shared" si="21"/>
        <v>0</v>
      </c>
      <c r="AA25" s="8">
        <f t="shared" si="22"/>
        <v>0</v>
      </c>
      <c r="AB25" s="8">
        <f t="shared" si="23"/>
        <v>0</v>
      </c>
    </row>
    <row r="26" spans="1:28" x14ac:dyDescent="0.3">
      <c r="A26" s="72" t="s">
        <v>178</v>
      </c>
      <c r="B26" s="68">
        <v>0.19500000000000001</v>
      </c>
      <c r="C26" s="68">
        <v>0.38300000000000001</v>
      </c>
      <c r="D26" s="68"/>
      <c r="E26" s="18">
        <f t="shared" si="5"/>
        <v>0</v>
      </c>
      <c r="F26" s="18">
        <f t="shared" si="6"/>
        <v>0</v>
      </c>
      <c r="G26" s="18">
        <f>N($B26)*N($B$6) + N($C26)*N($C$6)</f>
        <v>0</v>
      </c>
      <c r="H26" s="18">
        <f t="shared" si="8"/>
        <v>0</v>
      </c>
      <c r="I26" s="18">
        <f t="shared" si="1"/>
        <v>0</v>
      </c>
      <c r="J26" s="18">
        <f t="shared" si="2"/>
        <v>0</v>
      </c>
      <c r="K26" s="18">
        <f t="shared" si="3"/>
        <v>0</v>
      </c>
      <c r="L26" s="18">
        <f t="shared" si="4"/>
        <v>0</v>
      </c>
      <c r="M26" s="18">
        <f t="shared" si="24"/>
        <v>0</v>
      </c>
      <c r="N26" s="18">
        <f t="shared" si="9"/>
        <v>0</v>
      </c>
      <c r="O26" s="18">
        <f t="shared" si="10"/>
        <v>0</v>
      </c>
      <c r="P26" s="18">
        <f t="shared" si="11"/>
        <v>0</v>
      </c>
      <c r="Q26" s="18">
        <f t="shared" si="12"/>
        <v>0</v>
      </c>
      <c r="R26" s="18">
        <f t="shared" si="13"/>
        <v>0</v>
      </c>
      <c r="S26" s="18">
        <f t="shared" si="14"/>
        <v>0</v>
      </c>
      <c r="T26" s="18">
        <f t="shared" si="15"/>
        <v>0</v>
      </c>
      <c r="U26" s="18">
        <f t="shared" si="16"/>
        <v>0</v>
      </c>
      <c r="V26" s="18">
        <f t="shared" si="17"/>
        <v>0</v>
      </c>
      <c r="W26" s="18">
        <f t="shared" si="18"/>
        <v>0</v>
      </c>
      <c r="X26" s="18">
        <f t="shared" si="19"/>
        <v>0</v>
      </c>
      <c r="Y26" s="8">
        <f t="shared" si="20"/>
        <v>0</v>
      </c>
      <c r="Z26" s="8">
        <f t="shared" si="21"/>
        <v>0</v>
      </c>
      <c r="AA26" s="8">
        <f t="shared" si="22"/>
        <v>0</v>
      </c>
      <c r="AB26" s="8">
        <f t="shared" si="23"/>
        <v>0</v>
      </c>
    </row>
    <row r="27" spans="1:28" x14ac:dyDescent="0.3">
      <c r="A27" s="58" t="s">
        <v>192</v>
      </c>
      <c r="B27" s="68">
        <v>0.3</v>
      </c>
      <c r="C27" s="68">
        <v>0.48</v>
      </c>
      <c r="D27" s="68"/>
      <c r="E27" s="18">
        <f t="shared" si="5"/>
        <v>0</v>
      </c>
      <c r="F27" s="18">
        <f t="shared" si="6"/>
        <v>0</v>
      </c>
      <c r="G27" s="18">
        <f t="shared" si="7"/>
        <v>0</v>
      </c>
      <c r="H27" s="18">
        <f t="shared" si="8"/>
        <v>0</v>
      </c>
      <c r="I27" s="18">
        <f t="shared" si="1"/>
        <v>0</v>
      </c>
      <c r="J27" s="18">
        <f t="shared" si="2"/>
        <v>0</v>
      </c>
      <c r="K27" s="18">
        <f t="shared" si="3"/>
        <v>0</v>
      </c>
      <c r="L27" s="18">
        <f t="shared" si="4"/>
        <v>0</v>
      </c>
      <c r="M27" s="18">
        <f t="shared" si="24"/>
        <v>0</v>
      </c>
      <c r="N27" s="18">
        <f t="shared" si="9"/>
        <v>0</v>
      </c>
      <c r="O27" s="18">
        <f t="shared" si="10"/>
        <v>0</v>
      </c>
      <c r="P27" s="18">
        <f t="shared" si="11"/>
        <v>0</v>
      </c>
      <c r="Q27" s="18">
        <f t="shared" si="12"/>
        <v>0</v>
      </c>
      <c r="R27" s="18">
        <f t="shared" si="13"/>
        <v>0</v>
      </c>
      <c r="S27" s="18">
        <f t="shared" si="14"/>
        <v>0</v>
      </c>
      <c r="T27" s="18">
        <f t="shared" si="15"/>
        <v>0</v>
      </c>
      <c r="U27" s="18">
        <f t="shared" si="16"/>
        <v>0</v>
      </c>
      <c r="V27" s="18">
        <f t="shared" si="17"/>
        <v>0</v>
      </c>
      <c r="W27" s="18">
        <f t="shared" si="18"/>
        <v>0</v>
      </c>
      <c r="X27" s="18">
        <f t="shared" si="19"/>
        <v>0</v>
      </c>
      <c r="Y27" s="8">
        <f t="shared" si="20"/>
        <v>0</v>
      </c>
      <c r="Z27" s="8">
        <f t="shared" si="21"/>
        <v>0</v>
      </c>
      <c r="AA27" s="8">
        <f t="shared" si="22"/>
        <v>0</v>
      </c>
      <c r="AB27" s="8">
        <f t="shared" si="23"/>
        <v>0</v>
      </c>
    </row>
    <row r="28" spans="1:28" x14ac:dyDescent="0.3">
      <c r="A28" s="58" t="s">
        <v>193</v>
      </c>
      <c r="B28" s="68">
        <v>0.22</v>
      </c>
      <c r="C28" s="68">
        <v>0.37</v>
      </c>
      <c r="D28" s="68"/>
      <c r="E28" s="18">
        <f t="shared" si="5"/>
        <v>0</v>
      </c>
      <c r="F28" s="18">
        <f t="shared" si="6"/>
        <v>0</v>
      </c>
      <c r="G28" s="18">
        <f t="shared" si="7"/>
        <v>0</v>
      </c>
      <c r="H28" s="18">
        <f t="shared" si="8"/>
        <v>0</v>
      </c>
      <c r="I28" s="18">
        <f t="shared" si="1"/>
        <v>0</v>
      </c>
      <c r="J28" s="18">
        <f t="shared" si="2"/>
        <v>0</v>
      </c>
      <c r="K28" s="18">
        <f t="shared" si="3"/>
        <v>0</v>
      </c>
      <c r="L28" s="18">
        <f t="shared" si="4"/>
        <v>0</v>
      </c>
      <c r="M28" s="18">
        <f t="shared" si="24"/>
        <v>0</v>
      </c>
      <c r="N28" s="18">
        <f t="shared" si="9"/>
        <v>0</v>
      </c>
      <c r="O28" s="18">
        <f t="shared" si="10"/>
        <v>0</v>
      </c>
      <c r="P28" s="18">
        <f t="shared" si="11"/>
        <v>0</v>
      </c>
      <c r="Q28" s="18">
        <f t="shared" si="12"/>
        <v>0</v>
      </c>
      <c r="R28" s="18">
        <f t="shared" si="13"/>
        <v>0</v>
      </c>
      <c r="S28" s="18">
        <f t="shared" si="14"/>
        <v>0</v>
      </c>
      <c r="T28" s="18">
        <f t="shared" si="15"/>
        <v>0</v>
      </c>
      <c r="U28" s="18">
        <f t="shared" si="16"/>
        <v>0</v>
      </c>
      <c r="V28" s="18">
        <f t="shared" si="17"/>
        <v>0</v>
      </c>
      <c r="W28" s="18">
        <f t="shared" si="18"/>
        <v>0</v>
      </c>
      <c r="X28" s="18">
        <f t="shared" si="19"/>
        <v>0</v>
      </c>
      <c r="Y28" s="8">
        <f t="shared" si="20"/>
        <v>0</v>
      </c>
      <c r="Z28" s="8">
        <f t="shared" si="21"/>
        <v>0</v>
      </c>
      <c r="AA28" s="8">
        <f t="shared" si="22"/>
        <v>0</v>
      </c>
      <c r="AB28" s="8">
        <f t="shared" si="23"/>
        <v>0</v>
      </c>
    </row>
    <row r="29" spans="1:28" x14ac:dyDescent="0.3">
      <c r="A29" s="58" t="s">
        <v>194</v>
      </c>
      <c r="B29" s="68">
        <v>1.7</v>
      </c>
      <c r="C29" s="68">
        <v>2.8</v>
      </c>
      <c r="D29" s="68"/>
      <c r="E29" s="18">
        <f t="shared" si="5"/>
        <v>0</v>
      </c>
      <c r="F29" s="18">
        <f t="shared" si="6"/>
        <v>0</v>
      </c>
      <c r="G29" s="18">
        <f t="shared" si="7"/>
        <v>0</v>
      </c>
      <c r="H29" s="18">
        <f t="shared" si="8"/>
        <v>0</v>
      </c>
      <c r="I29" s="18">
        <f t="shared" si="1"/>
        <v>0</v>
      </c>
      <c r="J29" s="18">
        <f t="shared" si="2"/>
        <v>0</v>
      </c>
      <c r="K29" s="18">
        <f t="shared" si="3"/>
        <v>0</v>
      </c>
      <c r="L29" s="18">
        <f t="shared" si="4"/>
        <v>0</v>
      </c>
      <c r="M29" s="18">
        <f t="shared" si="24"/>
        <v>0</v>
      </c>
      <c r="N29" s="18">
        <f t="shared" si="9"/>
        <v>0</v>
      </c>
      <c r="O29" s="18">
        <f t="shared" si="10"/>
        <v>0</v>
      </c>
      <c r="P29" s="18">
        <f t="shared" si="11"/>
        <v>0</v>
      </c>
      <c r="Q29" s="18">
        <f t="shared" si="12"/>
        <v>0</v>
      </c>
      <c r="R29" s="18">
        <f t="shared" si="13"/>
        <v>0</v>
      </c>
      <c r="S29" s="18">
        <f t="shared" si="14"/>
        <v>0</v>
      </c>
      <c r="T29" s="18">
        <f t="shared" si="15"/>
        <v>0</v>
      </c>
      <c r="U29" s="18">
        <f t="shared" si="16"/>
        <v>0</v>
      </c>
      <c r="V29" s="18">
        <f t="shared" si="17"/>
        <v>0</v>
      </c>
      <c r="W29" s="18">
        <f t="shared" si="18"/>
        <v>0</v>
      </c>
      <c r="X29" s="18">
        <f t="shared" si="19"/>
        <v>0</v>
      </c>
      <c r="Y29" s="8">
        <f t="shared" si="20"/>
        <v>0</v>
      </c>
      <c r="Z29" s="8">
        <f t="shared" si="21"/>
        <v>0</v>
      </c>
      <c r="AA29" s="8">
        <f t="shared" si="22"/>
        <v>0</v>
      </c>
      <c r="AB29" s="8">
        <f t="shared" si="23"/>
        <v>0</v>
      </c>
    </row>
    <row r="30" spans="1:28" x14ac:dyDescent="0.3">
      <c r="A30" s="72" t="s">
        <v>179</v>
      </c>
      <c r="B30" s="68">
        <v>0.4</v>
      </c>
      <c r="C30" s="68">
        <v>0.78</v>
      </c>
      <c r="D30" s="68"/>
      <c r="E30" s="18">
        <f t="shared" si="5"/>
        <v>0</v>
      </c>
      <c r="F30" s="18">
        <f>N($D30)*(N($B$5)+N($C$5))</f>
        <v>0</v>
      </c>
      <c r="G30" s="18">
        <f t="shared" si="7"/>
        <v>0</v>
      </c>
      <c r="H30" s="18">
        <f t="shared" si="8"/>
        <v>0</v>
      </c>
      <c r="I30" s="18">
        <f t="shared" si="1"/>
        <v>0</v>
      </c>
      <c r="J30" s="18">
        <f t="shared" si="2"/>
        <v>0</v>
      </c>
      <c r="K30" s="18">
        <f t="shared" si="3"/>
        <v>0</v>
      </c>
      <c r="L30" s="18">
        <f t="shared" si="4"/>
        <v>0</v>
      </c>
      <c r="M30" s="18">
        <f t="shared" si="24"/>
        <v>0</v>
      </c>
      <c r="N30" s="18">
        <f t="shared" si="9"/>
        <v>0</v>
      </c>
      <c r="O30" s="18">
        <f t="shared" si="10"/>
        <v>0</v>
      </c>
      <c r="P30" s="18">
        <f t="shared" si="11"/>
        <v>0</v>
      </c>
      <c r="Q30" s="18">
        <f t="shared" si="12"/>
        <v>0</v>
      </c>
      <c r="R30" s="18">
        <f t="shared" si="13"/>
        <v>0</v>
      </c>
      <c r="S30" s="18">
        <f t="shared" si="14"/>
        <v>0</v>
      </c>
      <c r="T30" s="18">
        <f t="shared" si="15"/>
        <v>0</v>
      </c>
      <c r="U30" s="18">
        <f t="shared" si="16"/>
        <v>0</v>
      </c>
      <c r="V30" s="18">
        <f t="shared" si="17"/>
        <v>0</v>
      </c>
      <c r="W30" s="18">
        <f t="shared" si="18"/>
        <v>0</v>
      </c>
      <c r="X30" s="18">
        <f t="shared" si="19"/>
        <v>0</v>
      </c>
      <c r="Y30" s="8">
        <f t="shared" si="20"/>
        <v>0</v>
      </c>
      <c r="Z30" s="8">
        <f t="shared" si="21"/>
        <v>0</v>
      </c>
      <c r="AA30" s="8">
        <f t="shared" si="22"/>
        <v>0</v>
      </c>
      <c r="AB30" s="8">
        <f t="shared" si="23"/>
        <v>0</v>
      </c>
    </row>
    <row r="31" spans="1:28" x14ac:dyDescent="0.3">
      <c r="A31" s="72" t="s">
        <v>180</v>
      </c>
      <c r="B31" s="68">
        <v>0.5</v>
      </c>
      <c r="C31" s="68">
        <v>0.9</v>
      </c>
      <c r="D31" s="68"/>
      <c r="E31" s="18">
        <f t="shared" si="5"/>
        <v>0</v>
      </c>
      <c r="F31" s="18">
        <f t="shared" si="6"/>
        <v>0</v>
      </c>
      <c r="G31" s="18">
        <f t="shared" si="7"/>
        <v>0</v>
      </c>
      <c r="H31" s="18">
        <f t="shared" si="8"/>
        <v>0</v>
      </c>
      <c r="I31" s="18">
        <f t="shared" si="1"/>
        <v>0</v>
      </c>
      <c r="J31" s="18">
        <f t="shared" si="2"/>
        <v>0</v>
      </c>
      <c r="K31" s="18">
        <f t="shared" si="3"/>
        <v>0</v>
      </c>
      <c r="L31" s="18">
        <f t="shared" si="4"/>
        <v>0</v>
      </c>
      <c r="M31" s="18">
        <f t="shared" si="24"/>
        <v>0</v>
      </c>
      <c r="N31" s="18">
        <f t="shared" si="9"/>
        <v>0</v>
      </c>
      <c r="O31" s="18">
        <f t="shared" si="10"/>
        <v>0</v>
      </c>
      <c r="P31" s="18">
        <f t="shared" si="11"/>
        <v>0</v>
      </c>
      <c r="Q31" s="18">
        <f t="shared" si="12"/>
        <v>0</v>
      </c>
      <c r="R31" s="18">
        <f t="shared" si="13"/>
        <v>0</v>
      </c>
      <c r="S31" s="18">
        <f t="shared" si="14"/>
        <v>0</v>
      </c>
      <c r="T31" s="18">
        <f t="shared" si="15"/>
        <v>0</v>
      </c>
      <c r="U31" s="18">
        <f t="shared" si="16"/>
        <v>0</v>
      </c>
      <c r="V31" s="18">
        <f t="shared" si="17"/>
        <v>0</v>
      </c>
      <c r="W31" s="18">
        <f t="shared" si="18"/>
        <v>0</v>
      </c>
      <c r="X31" s="18">
        <f t="shared" si="19"/>
        <v>0</v>
      </c>
      <c r="Y31" s="8">
        <f t="shared" si="20"/>
        <v>0</v>
      </c>
      <c r="Z31" s="8">
        <f t="shared" si="21"/>
        <v>0</v>
      </c>
      <c r="AA31" s="8">
        <f t="shared" si="22"/>
        <v>0</v>
      </c>
      <c r="AB31" s="8">
        <f t="shared" si="23"/>
        <v>0</v>
      </c>
    </row>
    <row r="32" spans="1:28" x14ac:dyDescent="0.3">
      <c r="A32" s="72" t="s">
        <v>181</v>
      </c>
      <c r="B32" s="68">
        <v>0.3</v>
      </c>
      <c r="C32" s="68">
        <v>0.85</v>
      </c>
      <c r="D32" s="68"/>
      <c r="E32" s="18">
        <f t="shared" si="5"/>
        <v>0</v>
      </c>
      <c r="F32" s="18">
        <f t="shared" si="6"/>
        <v>0</v>
      </c>
      <c r="G32" s="18">
        <f t="shared" si="7"/>
        <v>0</v>
      </c>
      <c r="H32" s="18">
        <f t="shared" si="8"/>
        <v>0</v>
      </c>
      <c r="I32" s="18">
        <f t="shared" si="1"/>
        <v>0</v>
      </c>
      <c r="J32" s="18">
        <f t="shared" si="2"/>
        <v>0</v>
      </c>
      <c r="K32" s="18">
        <f t="shared" si="3"/>
        <v>0</v>
      </c>
      <c r="L32" s="18">
        <f t="shared" si="4"/>
        <v>0</v>
      </c>
      <c r="M32" s="18">
        <f t="shared" si="24"/>
        <v>0</v>
      </c>
      <c r="N32" s="18">
        <f t="shared" si="9"/>
        <v>0</v>
      </c>
      <c r="O32" s="18">
        <f t="shared" si="10"/>
        <v>0</v>
      </c>
      <c r="P32" s="18">
        <f t="shared" si="11"/>
        <v>0</v>
      </c>
      <c r="Q32" s="18">
        <f t="shared" si="12"/>
        <v>0</v>
      </c>
      <c r="R32" s="18">
        <f t="shared" si="13"/>
        <v>0</v>
      </c>
      <c r="S32" s="18">
        <f t="shared" si="14"/>
        <v>0</v>
      </c>
      <c r="T32" s="18">
        <f t="shared" si="15"/>
        <v>0</v>
      </c>
      <c r="U32" s="18">
        <f t="shared" si="16"/>
        <v>0</v>
      </c>
      <c r="V32" s="18">
        <f t="shared" si="17"/>
        <v>0</v>
      </c>
      <c r="W32" s="18">
        <f t="shared" si="18"/>
        <v>0</v>
      </c>
      <c r="X32" s="18">
        <f t="shared" si="19"/>
        <v>0</v>
      </c>
      <c r="Y32" s="8">
        <f t="shared" si="20"/>
        <v>0</v>
      </c>
      <c r="Z32" s="8">
        <f t="shared" si="21"/>
        <v>0</v>
      </c>
      <c r="AA32" s="8">
        <f t="shared" si="22"/>
        <v>0</v>
      </c>
      <c r="AB32" s="8">
        <f t="shared" si="23"/>
        <v>0</v>
      </c>
    </row>
    <row r="33" spans="1:28" x14ac:dyDescent="0.3">
      <c r="A33" s="58" t="s">
        <v>195</v>
      </c>
      <c r="B33" s="68">
        <v>0.5</v>
      </c>
      <c r="C33" s="68">
        <v>0.7</v>
      </c>
      <c r="D33" s="68">
        <v>4</v>
      </c>
      <c r="E33" s="18">
        <f t="shared" si="5"/>
        <v>0</v>
      </c>
      <c r="F33" s="18">
        <f t="shared" si="6"/>
        <v>0</v>
      </c>
      <c r="G33" s="18">
        <f t="shared" si="7"/>
        <v>0</v>
      </c>
      <c r="H33" s="18">
        <f t="shared" si="8"/>
        <v>0</v>
      </c>
      <c r="I33" s="18">
        <f t="shared" si="1"/>
        <v>0</v>
      </c>
      <c r="J33" s="18">
        <f t="shared" si="2"/>
        <v>0</v>
      </c>
      <c r="K33" s="18">
        <f t="shared" si="3"/>
        <v>0</v>
      </c>
      <c r="L33" s="18">
        <f t="shared" si="4"/>
        <v>0</v>
      </c>
      <c r="M33" s="18">
        <f t="shared" si="24"/>
        <v>0</v>
      </c>
      <c r="N33" s="18">
        <f t="shared" si="9"/>
        <v>0</v>
      </c>
      <c r="O33" s="18">
        <f t="shared" si="10"/>
        <v>0</v>
      </c>
      <c r="P33" s="18">
        <f t="shared" si="11"/>
        <v>0</v>
      </c>
      <c r="Q33" s="18">
        <f t="shared" si="12"/>
        <v>0</v>
      </c>
      <c r="R33" s="18">
        <f t="shared" si="13"/>
        <v>0</v>
      </c>
      <c r="S33" s="18">
        <f t="shared" si="14"/>
        <v>0</v>
      </c>
      <c r="T33" s="18">
        <f t="shared" si="15"/>
        <v>0</v>
      </c>
      <c r="U33" s="18">
        <f t="shared" si="16"/>
        <v>0</v>
      </c>
      <c r="V33" s="18">
        <f t="shared" si="17"/>
        <v>0</v>
      </c>
      <c r="W33" s="18">
        <f t="shared" si="18"/>
        <v>0</v>
      </c>
      <c r="X33" s="18">
        <f t="shared" si="19"/>
        <v>0</v>
      </c>
      <c r="Y33" s="8">
        <f t="shared" si="20"/>
        <v>0</v>
      </c>
      <c r="Z33" s="8">
        <f t="shared" si="21"/>
        <v>0</v>
      </c>
      <c r="AA33" s="8">
        <f t="shared" si="22"/>
        <v>0</v>
      </c>
      <c r="AB33" s="8">
        <f t="shared" si="23"/>
        <v>0</v>
      </c>
    </row>
    <row r="34" spans="1:28" x14ac:dyDescent="0.3">
      <c r="A34" s="58" t="s">
        <v>196</v>
      </c>
      <c r="B34" s="68">
        <v>1.6</v>
      </c>
      <c r="C34" s="68">
        <v>2.2999999999999998</v>
      </c>
      <c r="D34" s="68"/>
      <c r="E34" s="18">
        <f t="shared" si="5"/>
        <v>0</v>
      </c>
      <c r="F34" s="18">
        <f t="shared" si="6"/>
        <v>0</v>
      </c>
      <c r="G34" s="18">
        <f t="shared" si="7"/>
        <v>0</v>
      </c>
      <c r="H34" s="18">
        <f t="shared" si="8"/>
        <v>0</v>
      </c>
      <c r="I34" s="18">
        <f t="shared" si="1"/>
        <v>0</v>
      </c>
      <c r="J34" s="18">
        <f t="shared" si="2"/>
        <v>0</v>
      </c>
      <c r="K34" s="18">
        <f t="shared" si="3"/>
        <v>0</v>
      </c>
      <c r="L34" s="18">
        <f t="shared" si="4"/>
        <v>0</v>
      </c>
      <c r="M34" s="18">
        <f t="shared" si="24"/>
        <v>0</v>
      </c>
      <c r="N34" s="18">
        <f t="shared" si="9"/>
        <v>0</v>
      </c>
      <c r="O34" s="18">
        <f t="shared" si="10"/>
        <v>0</v>
      </c>
      <c r="P34" s="18">
        <f t="shared" si="11"/>
        <v>0</v>
      </c>
      <c r="Q34" s="18">
        <f t="shared" si="12"/>
        <v>0</v>
      </c>
      <c r="R34" s="18">
        <f t="shared" si="13"/>
        <v>0</v>
      </c>
      <c r="S34" s="18">
        <f t="shared" si="14"/>
        <v>0</v>
      </c>
      <c r="T34" s="18">
        <f t="shared" si="15"/>
        <v>0</v>
      </c>
      <c r="U34" s="18">
        <f t="shared" si="16"/>
        <v>0</v>
      </c>
      <c r="V34" s="18">
        <f t="shared" si="17"/>
        <v>0</v>
      </c>
      <c r="W34" s="18">
        <f t="shared" si="18"/>
        <v>0</v>
      </c>
      <c r="X34" s="18">
        <f t="shared" si="19"/>
        <v>0</v>
      </c>
      <c r="Y34" s="8">
        <f t="shared" si="20"/>
        <v>0</v>
      </c>
      <c r="Z34" s="8">
        <f t="shared" si="21"/>
        <v>0</v>
      </c>
      <c r="AA34" s="8">
        <f t="shared" si="22"/>
        <v>0</v>
      </c>
      <c r="AB34" s="8">
        <f t="shared" si="23"/>
        <v>0</v>
      </c>
    </row>
    <row r="35" spans="1:28" x14ac:dyDescent="0.3">
      <c r="A35" s="72" t="s">
        <v>185</v>
      </c>
      <c r="B35" s="68">
        <v>0.04</v>
      </c>
      <c r="C35" s="68">
        <v>0.08</v>
      </c>
      <c r="D35" s="68"/>
      <c r="E35" s="18">
        <f t="shared" si="5"/>
        <v>0</v>
      </c>
      <c r="F35" s="18">
        <f t="shared" si="6"/>
        <v>0</v>
      </c>
      <c r="G35" s="18">
        <f t="shared" si="7"/>
        <v>0</v>
      </c>
      <c r="H35" s="18">
        <f t="shared" si="8"/>
        <v>0</v>
      </c>
      <c r="I35" s="18">
        <f t="shared" si="1"/>
        <v>0</v>
      </c>
      <c r="J35" s="18">
        <f t="shared" si="2"/>
        <v>0</v>
      </c>
      <c r="K35" s="18">
        <f t="shared" si="3"/>
        <v>0</v>
      </c>
      <c r="L35" s="18">
        <f t="shared" si="4"/>
        <v>0</v>
      </c>
      <c r="M35" s="18">
        <f t="shared" si="24"/>
        <v>0</v>
      </c>
      <c r="N35" s="18">
        <f t="shared" si="9"/>
        <v>0</v>
      </c>
      <c r="O35" s="18">
        <f t="shared" si="10"/>
        <v>0</v>
      </c>
      <c r="P35" s="18">
        <f t="shared" si="11"/>
        <v>0</v>
      </c>
      <c r="Q35" s="18">
        <f t="shared" si="12"/>
        <v>0</v>
      </c>
      <c r="R35" s="18">
        <f t="shared" si="13"/>
        <v>0</v>
      </c>
      <c r="S35" s="18">
        <f t="shared" si="14"/>
        <v>0</v>
      </c>
      <c r="T35" s="18">
        <f t="shared" si="15"/>
        <v>0</v>
      </c>
      <c r="U35" s="18">
        <f t="shared" si="16"/>
        <v>0</v>
      </c>
      <c r="V35" s="18">
        <f t="shared" si="17"/>
        <v>0</v>
      </c>
      <c r="W35" s="18">
        <f t="shared" si="18"/>
        <v>0</v>
      </c>
      <c r="X35" s="18">
        <f t="shared" si="19"/>
        <v>0</v>
      </c>
      <c r="Y35" s="8">
        <f t="shared" si="20"/>
        <v>0</v>
      </c>
      <c r="Z35" s="8">
        <f t="shared" si="21"/>
        <v>0</v>
      </c>
      <c r="AA35" s="8">
        <f t="shared" si="22"/>
        <v>0</v>
      </c>
      <c r="AB35" s="8">
        <f t="shared" si="23"/>
        <v>0</v>
      </c>
    </row>
    <row r="36" spans="1:28" x14ac:dyDescent="0.3">
      <c r="A36" s="58" t="s">
        <v>197</v>
      </c>
      <c r="B36" s="68">
        <v>0.4</v>
      </c>
      <c r="C36" s="68">
        <v>0.8</v>
      </c>
      <c r="D36" s="68"/>
      <c r="E36" s="18">
        <f t="shared" si="5"/>
        <v>0</v>
      </c>
      <c r="F36" s="18">
        <f t="shared" si="6"/>
        <v>0</v>
      </c>
      <c r="G36" s="18">
        <f t="shared" si="7"/>
        <v>0</v>
      </c>
      <c r="H36" s="18">
        <f t="shared" si="8"/>
        <v>0</v>
      </c>
      <c r="I36" s="18">
        <f t="shared" si="1"/>
        <v>0</v>
      </c>
      <c r="J36" s="18">
        <f t="shared" si="2"/>
        <v>0</v>
      </c>
      <c r="K36" s="18">
        <f t="shared" si="3"/>
        <v>0</v>
      </c>
      <c r="L36" s="18">
        <f t="shared" si="4"/>
        <v>0</v>
      </c>
      <c r="M36" s="18">
        <f t="shared" si="24"/>
        <v>0</v>
      </c>
      <c r="N36" s="18">
        <f t="shared" si="9"/>
        <v>0</v>
      </c>
      <c r="O36" s="18">
        <f t="shared" si="10"/>
        <v>0</v>
      </c>
      <c r="P36" s="18">
        <f t="shared" si="11"/>
        <v>0</v>
      </c>
      <c r="Q36" s="18">
        <f t="shared" si="12"/>
        <v>0</v>
      </c>
      <c r="R36" s="18">
        <f t="shared" si="13"/>
        <v>0</v>
      </c>
      <c r="S36" s="18">
        <f t="shared" si="14"/>
        <v>0</v>
      </c>
      <c r="T36" s="18">
        <f t="shared" si="15"/>
        <v>0</v>
      </c>
      <c r="U36" s="18">
        <f t="shared" si="16"/>
        <v>0</v>
      </c>
      <c r="V36" s="18">
        <f t="shared" si="17"/>
        <v>0</v>
      </c>
      <c r="W36" s="18">
        <f t="shared" si="18"/>
        <v>0</v>
      </c>
      <c r="X36" s="18">
        <f t="shared" si="19"/>
        <v>0</v>
      </c>
      <c r="Y36" s="8">
        <f t="shared" si="20"/>
        <v>0</v>
      </c>
      <c r="Z36" s="8">
        <f t="shared" si="21"/>
        <v>0</v>
      </c>
      <c r="AA36" s="8">
        <f t="shared" si="22"/>
        <v>0</v>
      </c>
      <c r="AB36" s="8">
        <f t="shared" si="23"/>
        <v>0</v>
      </c>
    </row>
    <row r="37" spans="1:28" x14ac:dyDescent="0.3">
      <c r="A37" s="58" t="s">
        <v>198</v>
      </c>
      <c r="B37" s="68">
        <v>1.4</v>
      </c>
      <c r="C37" s="68">
        <v>2.4</v>
      </c>
      <c r="D37" s="68"/>
      <c r="E37" s="18">
        <f t="shared" si="5"/>
        <v>0</v>
      </c>
      <c r="F37" s="18">
        <f t="shared" si="6"/>
        <v>0</v>
      </c>
      <c r="G37" s="18">
        <f t="shared" si="7"/>
        <v>0</v>
      </c>
      <c r="H37" s="18">
        <f t="shared" si="8"/>
        <v>0</v>
      </c>
      <c r="I37" s="18">
        <f t="shared" si="1"/>
        <v>0</v>
      </c>
      <c r="J37" s="18">
        <f t="shared" si="2"/>
        <v>0</v>
      </c>
      <c r="K37" s="18">
        <f t="shared" si="3"/>
        <v>0</v>
      </c>
      <c r="L37" s="18">
        <f t="shared" si="4"/>
        <v>0</v>
      </c>
      <c r="M37" s="18">
        <f t="shared" si="24"/>
        <v>0</v>
      </c>
      <c r="N37" s="18">
        <f t="shared" si="9"/>
        <v>0</v>
      </c>
      <c r="O37" s="18">
        <f t="shared" si="10"/>
        <v>0</v>
      </c>
      <c r="P37" s="18">
        <f t="shared" si="11"/>
        <v>0</v>
      </c>
      <c r="Q37" s="18">
        <f t="shared" si="12"/>
        <v>0</v>
      </c>
      <c r="R37" s="18">
        <f t="shared" si="13"/>
        <v>0</v>
      </c>
      <c r="S37" s="18">
        <f t="shared" si="14"/>
        <v>0</v>
      </c>
      <c r="T37" s="18">
        <f t="shared" si="15"/>
        <v>0</v>
      </c>
      <c r="U37" s="18">
        <f t="shared" si="16"/>
        <v>0</v>
      </c>
      <c r="V37" s="18">
        <f t="shared" si="17"/>
        <v>0</v>
      </c>
      <c r="W37" s="18">
        <f t="shared" si="18"/>
        <v>0</v>
      </c>
      <c r="X37" s="18">
        <f t="shared" si="19"/>
        <v>0</v>
      </c>
      <c r="Y37" s="8">
        <f t="shared" si="20"/>
        <v>0</v>
      </c>
      <c r="Z37" s="8">
        <f t="shared" si="21"/>
        <v>0</v>
      </c>
      <c r="AA37" s="8">
        <f t="shared" si="22"/>
        <v>0</v>
      </c>
      <c r="AB37" s="8">
        <f t="shared" si="23"/>
        <v>0</v>
      </c>
    </row>
    <row r="38" spans="1:28" x14ac:dyDescent="0.3">
      <c r="A38" s="72" t="s">
        <v>182</v>
      </c>
      <c r="B38" s="68">
        <v>0.83499999999999996</v>
      </c>
      <c r="C38" s="68">
        <v>1.6</v>
      </c>
      <c r="D38" s="68"/>
      <c r="E38" s="18">
        <f t="shared" si="5"/>
        <v>0</v>
      </c>
      <c r="F38" s="18">
        <f t="shared" si="6"/>
        <v>0</v>
      </c>
      <c r="G38" s="18">
        <f t="shared" si="7"/>
        <v>0</v>
      </c>
      <c r="H38" s="18">
        <f t="shared" si="8"/>
        <v>0</v>
      </c>
      <c r="I38" s="18">
        <f t="shared" si="1"/>
        <v>0</v>
      </c>
      <c r="J38" s="18">
        <f t="shared" si="2"/>
        <v>0</v>
      </c>
      <c r="K38" s="18">
        <f t="shared" si="3"/>
        <v>0</v>
      </c>
      <c r="L38" s="18">
        <f t="shared" si="4"/>
        <v>0</v>
      </c>
      <c r="M38" s="18">
        <f t="shared" si="24"/>
        <v>0</v>
      </c>
      <c r="N38" s="18">
        <f t="shared" si="9"/>
        <v>0</v>
      </c>
      <c r="O38" s="18">
        <f t="shared" si="10"/>
        <v>0</v>
      </c>
      <c r="P38" s="18">
        <f t="shared" si="11"/>
        <v>0</v>
      </c>
      <c r="Q38" s="18">
        <f t="shared" si="12"/>
        <v>0</v>
      </c>
      <c r="R38" s="18">
        <f t="shared" si="13"/>
        <v>0</v>
      </c>
      <c r="S38" s="18">
        <f t="shared" si="14"/>
        <v>0</v>
      </c>
      <c r="T38" s="18">
        <f t="shared" si="15"/>
        <v>0</v>
      </c>
      <c r="U38" s="18">
        <f t="shared" si="16"/>
        <v>0</v>
      </c>
      <c r="V38" s="18">
        <f t="shared" si="17"/>
        <v>0</v>
      </c>
      <c r="W38" s="18">
        <f t="shared" si="18"/>
        <v>0</v>
      </c>
      <c r="X38" s="18">
        <f t="shared" si="19"/>
        <v>0</v>
      </c>
      <c r="Y38" s="8">
        <f t="shared" si="20"/>
        <v>0</v>
      </c>
      <c r="Z38" s="8">
        <f t="shared" si="21"/>
        <v>0</v>
      </c>
      <c r="AA38" s="8">
        <f t="shared" si="22"/>
        <v>0</v>
      </c>
      <c r="AB38" s="8">
        <f t="shared" si="23"/>
        <v>0</v>
      </c>
    </row>
    <row r="39" spans="1:28" ht="28.8" x14ac:dyDescent="0.3">
      <c r="A39" s="72" t="s">
        <v>183</v>
      </c>
      <c r="B39" s="68">
        <v>0.12</v>
      </c>
      <c r="C39" s="68">
        <v>0.25</v>
      </c>
      <c r="D39" s="68"/>
      <c r="E39" s="18">
        <f t="shared" si="5"/>
        <v>0</v>
      </c>
      <c r="F39" s="18">
        <f t="shared" si="6"/>
        <v>0</v>
      </c>
      <c r="G39" s="18">
        <f t="shared" si="7"/>
        <v>0</v>
      </c>
      <c r="H39" s="18">
        <f t="shared" si="8"/>
        <v>0</v>
      </c>
      <c r="I39" s="18">
        <f t="shared" si="1"/>
        <v>0</v>
      </c>
      <c r="J39" s="18">
        <f t="shared" si="2"/>
        <v>0</v>
      </c>
      <c r="K39" s="18">
        <f t="shared" si="3"/>
        <v>0</v>
      </c>
      <c r="L39" s="18">
        <f t="shared" si="4"/>
        <v>0</v>
      </c>
      <c r="M39" s="18">
        <f t="shared" si="24"/>
        <v>0</v>
      </c>
      <c r="N39" s="18">
        <f t="shared" si="9"/>
        <v>0</v>
      </c>
      <c r="O39" s="18">
        <f t="shared" si="10"/>
        <v>0</v>
      </c>
      <c r="P39" s="18">
        <f t="shared" si="11"/>
        <v>0</v>
      </c>
      <c r="Q39" s="18">
        <f t="shared" si="12"/>
        <v>0</v>
      </c>
      <c r="R39" s="18">
        <f t="shared" si="13"/>
        <v>0</v>
      </c>
      <c r="S39" s="18">
        <f t="shared" si="14"/>
        <v>0</v>
      </c>
      <c r="T39" s="18">
        <f t="shared" si="15"/>
        <v>0</v>
      </c>
      <c r="U39" s="18">
        <f t="shared" si="16"/>
        <v>0</v>
      </c>
      <c r="V39" s="18">
        <f t="shared" si="17"/>
        <v>0</v>
      </c>
      <c r="W39" s="18">
        <f t="shared" si="18"/>
        <v>0</v>
      </c>
      <c r="X39" s="18">
        <f t="shared" si="19"/>
        <v>0</v>
      </c>
      <c r="Y39" s="8">
        <f t="shared" si="20"/>
        <v>0</v>
      </c>
      <c r="Z39" s="8">
        <f t="shared" si="21"/>
        <v>0</v>
      </c>
      <c r="AA39" s="8">
        <f t="shared" si="22"/>
        <v>0</v>
      </c>
      <c r="AB39" s="8">
        <f t="shared" si="23"/>
        <v>0</v>
      </c>
    </row>
    <row r="40" spans="1:28" ht="28.8" x14ac:dyDescent="0.3">
      <c r="A40" s="58" t="s">
        <v>199</v>
      </c>
      <c r="B40" s="68">
        <v>9.9</v>
      </c>
      <c r="C40" s="68">
        <v>15.4</v>
      </c>
      <c r="D40" s="68"/>
      <c r="E40" s="18">
        <f t="shared" si="5"/>
        <v>0</v>
      </c>
      <c r="F40" s="18">
        <f t="shared" si="6"/>
        <v>0</v>
      </c>
      <c r="G40" s="18">
        <f t="shared" si="7"/>
        <v>0</v>
      </c>
      <c r="H40" s="18">
        <f t="shared" si="8"/>
        <v>0</v>
      </c>
      <c r="I40" s="18">
        <f t="shared" si="1"/>
        <v>0</v>
      </c>
      <c r="J40" s="18">
        <f t="shared" si="2"/>
        <v>0</v>
      </c>
      <c r="K40" s="18">
        <f t="shared" si="3"/>
        <v>0</v>
      </c>
      <c r="L40" s="18">
        <f t="shared" si="4"/>
        <v>0</v>
      </c>
      <c r="M40" s="18">
        <f t="shared" si="24"/>
        <v>0</v>
      </c>
      <c r="N40" s="18">
        <f t="shared" si="9"/>
        <v>0</v>
      </c>
      <c r="O40" s="18">
        <f t="shared" si="10"/>
        <v>0</v>
      </c>
      <c r="P40" s="18">
        <f t="shared" si="11"/>
        <v>0</v>
      </c>
      <c r="Q40" s="18">
        <f t="shared" si="12"/>
        <v>0</v>
      </c>
      <c r="R40" s="18">
        <f t="shared" si="13"/>
        <v>0</v>
      </c>
      <c r="S40" s="18">
        <f t="shared" si="14"/>
        <v>0</v>
      </c>
      <c r="T40" s="18">
        <f t="shared" si="15"/>
        <v>0</v>
      </c>
      <c r="U40" s="18">
        <f t="shared" si="16"/>
        <v>0</v>
      </c>
      <c r="V40" s="18">
        <f t="shared" si="17"/>
        <v>0</v>
      </c>
      <c r="W40" s="18">
        <f t="shared" si="18"/>
        <v>0</v>
      </c>
      <c r="X40" s="18">
        <f t="shared" si="19"/>
        <v>0</v>
      </c>
      <c r="Y40" s="8">
        <f t="shared" si="20"/>
        <v>0</v>
      </c>
      <c r="Z40" s="8">
        <f t="shared" si="21"/>
        <v>0</v>
      </c>
      <c r="AA40" s="8">
        <f t="shared" si="22"/>
        <v>0</v>
      </c>
      <c r="AB40" s="8">
        <f t="shared" si="23"/>
        <v>0</v>
      </c>
    </row>
    <row r="41" spans="1:28" ht="28.8" x14ac:dyDescent="0.3">
      <c r="A41" s="72" t="s">
        <v>184</v>
      </c>
      <c r="B41" s="68">
        <v>3.5</v>
      </c>
      <c r="C41" s="68">
        <v>9.8000000000000007</v>
      </c>
      <c r="D41" s="68"/>
      <c r="E41" s="18">
        <f t="shared" si="5"/>
        <v>0</v>
      </c>
      <c r="F41" s="18">
        <f t="shared" si="6"/>
        <v>0</v>
      </c>
      <c r="G41" s="18">
        <f t="shared" si="7"/>
        <v>0</v>
      </c>
      <c r="H41" s="18">
        <f t="shared" si="8"/>
        <v>0</v>
      </c>
      <c r="I41" s="18">
        <f t="shared" si="1"/>
        <v>0</v>
      </c>
      <c r="J41" s="18">
        <f t="shared" si="2"/>
        <v>0</v>
      </c>
      <c r="K41" s="18">
        <f t="shared" si="3"/>
        <v>0</v>
      </c>
      <c r="L41" s="18">
        <f t="shared" si="4"/>
        <v>0</v>
      </c>
      <c r="M41" s="18">
        <f t="shared" si="24"/>
        <v>0</v>
      </c>
      <c r="N41" s="18">
        <f t="shared" si="9"/>
        <v>0</v>
      </c>
      <c r="O41" s="18">
        <f t="shared" si="10"/>
        <v>0</v>
      </c>
      <c r="P41" s="18">
        <f t="shared" si="11"/>
        <v>0</v>
      </c>
      <c r="Q41" s="18">
        <f t="shared" si="12"/>
        <v>0</v>
      </c>
      <c r="R41" s="18">
        <f t="shared" si="13"/>
        <v>0</v>
      </c>
      <c r="S41" s="18">
        <f t="shared" si="14"/>
        <v>0</v>
      </c>
      <c r="T41" s="18">
        <f t="shared" si="15"/>
        <v>0</v>
      </c>
      <c r="U41" s="18">
        <f t="shared" si="16"/>
        <v>0</v>
      </c>
      <c r="V41" s="18">
        <f t="shared" si="17"/>
        <v>0</v>
      </c>
      <c r="W41" s="18">
        <f t="shared" si="18"/>
        <v>0</v>
      </c>
      <c r="X41" s="18">
        <f t="shared" si="19"/>
        <v>0</v>
      </c>
      <c r="Y41" s="8">
        <f t="shared" si="20"/>
        <v>0</v>
      </c>
      <c r="Z41" s="8">
        <f t="shared" si="21"/>
        <v>0</v>
      </c>
      <c r="AA41" s="8">
        <f t="shared" si="22"/>
        <v>0</v>
      </c>
      <c r="AB41" s="8">
        <f t="shared" si="23"/>
        <v>0</v>
      </c>
    </row>
    <row r="42" spans="1:28" x14ac:dyDescent="0.3">
      <c r="A42" s="58" t="s">
        <v>200</v>
      </c>
      <c r="B42" s="68">
        <v>2.2000000000000002</v>
      </c>
      <c r="C42" s="68">
        <v>3.9</v>
      </c>
      <c r="D42" s="68">
        <v>1</v>
      </c>
      <c r="E42" s="18">
        <f t="shared" si="5"/>
        <v>0</v>
      </c>
      <c r="F42" s="18">
        <f t="shared" si="6"/>
        <v>0</v>
      </c>
      <c r="G42" s="18">
        <f t="shared" si="7"/>
        <v>0</v>
      </c>
      <c r="H42" s="18">
        <f t="shared" si="8"/>
        <v>0</v>
      </c>
      <c r="I42" s="18">
        <f t="shared" si="1"/>
        <v>0</v>
      </c>
      <c r="J42" s="18">
        <f t="shared" si="2"/>
        <v>0</v>
      </c>
      <c r="K42" s="18">
        <f t="shared" si="3"/>
        <v>0</v>
      </c>
      <c r="L42" s="18">
        <f t="shared" si="4"/>
        <v>0</v>
      </c>
      <c r="M42" s="18">
        <f t="shared" si="24"/>
        <v>0</v>
      </c>
      <c r="N42" s="18">
        <f>N($D42)*(N($B$9)+N($C$9))</f>
        <v>0</v>
      </c>
      <c r="O42" s="18">
        <f t="shared" si="10"/>
        <v>0</v>
      </c>
      <c r="P42" s="18">
        <f t="shared" si="11"/>
        <v>0</v>
      </c>
      <c r="Q42" s="18">
        <f t="shared" si="12"/>
        <v>0</v>
      </c>
      <c r="R42" s="18">
        <f t="shared" si="13"/>
        <v>0</v>
      </c>
      <c r="S42" s="18">
        <f t="shared" si="14"/>
        <v>0</v>
      </c>
      <c r="T42" s="18">
        <f t="shared" si="15"/>
        <v>0</v>
      </c>
      <c r="U42" s="18">
        <f t="shared" si="16"/>
        <v>0</v>
      </c>
      <c r="V42" s="18">
        <f t="shared" si="17"/>
        <v>0</v>
      </c>
      <c r="W42" s="18">
        <f t="shared" si="18"/>
        <v>0</v>
      </c>
      <c r="X42" s="18">
        <f t="shared" si="19"/>
        <v>0</v>
      </c>
      <c r="Y42" s="8">
        <f t="shared" si="20"/>
        <v>0</v>
      </c>
      <c r="Z42" s="8">
        <f t="shared" si="21"/>
        <v>0</v>
      </c>
      <c r="AA42" s="8">
        <f t="shared" si="22"/>
        <v>0</v>
      </c>
      <c r="AB42" s="8">
        <f t="shared" si="23"/>
        <v>0</v>
      </c>
    </row>
    <row r="43" spans="1:28" x14ac:dyDescent="0.3">
      <c r="X43" s="51" t="s">
        <v>13</v>
      </c>
      <c r="Y43" s="50">
        <f>SUM(Y19:Y42)</f>
        <v>0</v>
      </c>
      <c r="Z43" s="50">
        <f>SUM(Z19:Z42)</f>
        <v>0</v>
      </c>
      <c r="AA43" s="50">
        <f t="shared" si="22"/>
        <v>0</v>
      </c>
      <c r="AB43" s="4"/>
    </row>
    <row r="45" spans="1:28" x14ac:dyDescent="0.3">
      <c r="A45" s="69" t="s">
        <v>172</v>
      </c>
      <c r="B45" s="70"/>
      <c r="C45" s="70"/>
      <c r="D45" s="70"/>
      <c r="E45" s="70"/>
    </row>
    <row r="46" spans="1:28" x14ac:dyDescent="0.3">
      <c r="A46" s="69" t="s">
        <v>173</v>
      </c>
      <c r="B46" s="70"/>
      <c r="C46" s="70"/>
      <c r="D46" s="70"/>
      <c r="E46" s="70"/>
    </row>
    <row r="47" spans="1:28" x14ac:dyDescent="0.3">
      <c r="A47" s="69" t="s">
        <v>174</v>
      </c>
      <c r="B47" s="70"/>
      <c r="C47" s="70"/>
      <c r="D47" s="70"/>
      <c r="E47" s="70"/>
    </row>
    <row r="48" spans="1:28" x14ac:dyDescent="0.3">
      <c r="A48" s="69" t="s">
        <v>175</v>
      </c>
      <c r="B48" s="70"/>
      <c r="C48" s="70"/>
      <c r="D48" s="70"/>
      <c r="E48" s="70"/>
    </row>
    <row r="49" spans="1:5" x14ac:dyDescent="0.3">
      <c r="A49" s="69" t="s">
        <v>176</v>
      </c>
      <c r="B49" s="70"/>
      <c r="C49" s="70"/>
      <c r="D49" s="70"/>
      <c r="E49" s="70"/>
    </row>
    <row r="52" spans="1:5" ht="15.6" x14ac:dyDescent="0.3">
      <c r="A52" s="86" t="s">
        <v>201</v>
      </c>
    </row>
    <row r="53" spans="1:5" ht="15.6" x14ac:dyDescent="0.3">
      <c r="A53" s="85" t="s">
        <v>202</v>
      </c>
    </row>
    <row r="54" spans="1:5" ht="15.6" x14ac:dyDescent="0.3">
      <c r="A54" s="85" t="s">
        <v>203</v>
      </c>
    </row>
    <row r="55" spans="1:5" ht="15.6" x14ac:dyDescent="0.3">
      <c r="A55" s="85" t="s">
        <v>204</v>
      </c>
    </row>
    <row r="56" spans="1:5" ht="15.6" x14ac:dyDescent="0.3">
      <c r="A56" s="85" t="s">
        <v>205</v>
      </c>
    </row>
  </sheetData>
  <sheetProtection algorithmName="SHA-512" hashValue="bRPKKc12GOB+tv1KX6ZYcYScsBquCD0f+pRGeqQ9Gwsu085Tdj+TvvDG8cTTf6aNG9BitN+YXbXy5ADZgMj9pg==" saltValue="/RpWbx48xOtYRbpVYwPhaw==" spinCount="100000" sheet="1" objects="1" scenarios="1"/>
  <autoFilter ref="E18:X18" xr:uid="{00000000-0001-0000-0100-000000000000}"/>
  <mergeCells count="2">
    <mergeCell ref="A1:AB1"/>
    <mergeCell ref="A2:AB2"/>
  </mergeCells>
  <dataValidations count="1">
    <dataValidation type="whole" operator="greaterThanOrEqual" allowBlank="1" errorTitle="Virheellinen arvo" error="Syötä kokonaisluku (0 tai suurempi)." sqref="B4:C14" xr:uid="{00000000-0002-0000-0100-000000000000}">
      <formula1>0</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064A2"/>
  </sheetPr>
  <dimension ref="A1:K58"/>
  <sheetViews>
    <sheetView workbookViewId="0">
      <pane ySplit="4" topLeftCell="A5" activePane="bottomLeft" state="frozen"/>
      <selection pane="bottomLeft" activeCell="G67" sqref="G67"/>
    </sheetView>
  </sheetViews>
  <sheetFormatPr defaultRowHeight="14.4" x14ac:dyDescent="0.3"/>
  <cols>
    <col min="1" max="1" width="45" customWidth="1"/>
    <col min="2" max="2" width="20.33203125" bestFit="1" customWidth="1"/>
    <col min="3" max="3" width="14.88671875" customWidth="1"/>
    <col min="4" max="4" width="14.33203125" customWidth="1"/>
    <col min="5" max="5" width="27.44140625" customWidth="1"/>
    <col min="6" max="6" width="22.21875" customWidth="1"/>
    <col min="7" max="7" width="17" customWidth="1"/>
    <col min="8" max="8" width="20.6640625" customWidth="1"/>
    <col min="9" max="9" width="18.6640625" customWidth="1"/>
    <col min="10" max="10" width="14.44140625" customWidth="1"/>
    <col min="11" max="11" width="14.6640625" customWidth="1"/>
  </cols>
  <sheetData>
    <row r="1" spans="1:11" ht="39" customHeight="1" x14ac:dyDescent="0.4">
      <c r="A1" s="79" t="s">
        <v>133</v>
      </c>
      <c r="B1" s="80"/>
      <c r="C1" s="80"/>
      <c r="D1" s="80"/>
      <c r="E1" s="80"/>
      <c r="F1" s="80"/>
      <c r="G1" s="80"/>
      <c r="H1" s="80"/>
      <c r="I1" s="80"/>
      <c r="J1" s="80"/>
    </row>
    <row r="2" spans="1:11" x14ac:dyDescent="0.3">
      <c r="A2" s="75" t="s">
        <v>165</v>
      </c>
      <c r="B2" s="74"/>
      <c r="C2" s="74"/>
      <c r="D2" s="74"/>
      <c r="E2" s="74"/>
      <c r="F2" s="74"/>
      <c r="G2" s="74"/>
      <c r="H2" s="74"/>
      <c r="I2" s="74"/>
      <c r="J2" s="74"/>
    </row>
    <row r="3" spans="1:11" x14ac:dyDescent="0.3">
      <c r="A3" t="s">
        <v>166</v>
      </c>
    </row>
    <row r="4" spans="1:11" ht="28.8" x14ac:dyDescent="0.3">
      <c r="A4" s="15" t="s">
        <v>126</v>
      </c>
      <c r="B4" s="15" t="s">
        <v>127</v>
      </c>
      <c r="C4" s="15" t="s">
        <v>132</v>
      </c>
      <c r="D4" s="15" t="s">
        <v>124</v>
      </c>
      <c r="E4" s="15" t="s">
        <v>63</v>
      </c>
      <c r="F4" s="15" t="s">
        <v>169</v>
      </c>
      <c r="G4" s="15" t="s">
        <v>64</v>
      </c>
      <c r="H4" s="15" t="s">
        <v>128</v>
      </c>
      <c r="I4" s="15" t="s">
        <v>129</v>
      </c>
      <c r="J4" s="15" t="s">
        <v>130</v>
      </c>
      <c r="K4" s="15" t="s">
        <v>131</v>
      </c>
    </row>
    <row r="5" spans="1:11" x14ac:dyDescent="0.3">
      <c r="A5" s="56" t="s">
        <v>103</v>
      </c>
      <c r="B5" s="56" t="s">
        <v>62</v>
      </c>
      <c r="C5" s="59"/>
      <c r="D5" s="59"/>
      <c r="E5" s="59"/>
      <c r="F5" s="60"/>
      <c r="G5" s="61">
        <v>0</v>
      </c>
      <c r="H5" s="56">
        <v>5</v>
      </c>
      <c r="I5" s="61">
        <v>0</v>
      </c>
      <c r="J5" s="19">
        <f>IF(G5="", "", (G5-I5)/H5)</f>
        <v>0</v>
      </c>
      <c r="K5" s="19">
        <f>IFERROR(N(F5)+N(J5), N(F5)+0)</f>
        <v>0</v>
      </c>
    </row>
    <row r="6" spans="1:11" x14ac:dyDescent="0.3">
      <c r="A6" s="56" t="s">
        <v>104</v>
      </c>
      <c r="B6" s="56" t="s">
        <v>62</v>
      </c>
      <c r="C6" s="59"/>
      <c r="D6" s="59"/>
      <c r="E6" s="59"/>
      <c r="F6" s="60"/>
      <c r="G6" s="61"/>
      <c r="H6" s="56">
        <v>5</v>
      </c>
      <c r="I6" s="61">
        <v>0</v>
      </c>
      <c r="J6" s="19" t="str">
        <f t="shared" ref="J6:J13" si="0">IF(G6="", "", (G6-I6)/H6)</f>
        <v/>
      </c>
      <c r="K6" s="19">
        <f t="shared" ref="K6:K14" si="1">IFERROR(N(F6)+N(J6), N(F6)+0)</f>
        <v>0</v>
      </c>
    </row>
    <row r="7" spans="1:11" x14ac:dyDescent="0.3">
      <c r="A7" s="56" t="s">
        <v>105</v>
      </c>
      <c r="B7" s="56" t="s">
        <v>62</v>
      </c>
      <c r="C7" s="59"/>
      <c r="D7" s="59"/>
      <c r="E7" s="59"/>
      <c r="F7" s="60"/>
      <c r="G7" s="61"/>
      <c r="H7" s="56">
        <v>5</v>
      </c>
      <c r="I7" s="61">
        <v>0</v>
      </c>
      <c r="J7" s="19" t="str">
        <f t="shared" si="0"/>
        <v/>
      </c>
      <c r="K7" s="19">
        <f t="shared" si="1"/>
        <v>0</v>
      </c>
    </row>
    <row r="8" spans="1:11" x14ac:dyDescent="0.3">
      <c r="A8" s="56" t="s">
        <v>106</v>
      </c>
      <c r="B8" s="56" t="s">
        <v>62</v>
      </c>
      <c r="C8" s="59"/>
      <c r="D8" s="59"/>
      <c r="E8" s="59"/>
      <c r="F8" s="60"/>
      <c r="G8" s="61"/>
      <c r="H8" s="56">
        <v>5</v>
      </c>
      <c r="I8" s="61">
        <v>0</v>
      </c>
      <c r="J8" s="19" t="str">
        <f t="shared" si="0"/>
        <v/>
      </c>
      <c r="K8" s="19">
        <f t="shared" si="1"/>
        <v>0</v>
      </c>
    </row>
    <row r="9" spans="1:11" x14ac:dyDescent="0.3">
      <c r="A9" s="56" t="s">
        <v>107</v>
      </c>
      <c r="B9" s="56" t="s">
        <v>62</v>
      </c>
      <c r="C9" s="59"/>
      <c r="D9" s="59"/>
      <c r="E9" s="59"/>
      <c r="F9" s="60"/>
      <c r="G9" s="61"/>
      <c r="H9" s="56">
        <v>5</v>
      </c>
      <c r="I9" s="61">
        <v>0</v>
      </c>
      <c r="J9" s="19" t="str">
        <f t="shared" si="0"/>
        <v/>
      </c>
      <c r="K9" s="19">
        <f t="shared" si="1"/>
        <v>0</v>
      </c>
    </row>
    <row r="10" spans="1:11" x14ac:dyDescent="0.3">
      <c r="A10" s="56" t="s">
        <v>108</v>
      </c>
      <c r="B10" s="56" t="s">
        <v>62</v>
      </c>
      <c r="C10" s="59"/>
      <c r="D10" s="59"/>
      <c r="E10" s="59"/>
      <c r="F10" s="60"/>
      <c r="G10" s="61"/>
      <c r="H10" s="56">
        <v>5</v>
      </c>
      <c r="I10" s="61">
        <v>0</v>
      </c>
      <c r="J10" s="19" t="str">
        <f t="shared" si="0"/>
        <v/>
      </c>
      <c r="K10" s="19">
        <f t="shared" si="1"/>
        <v>0</v>
      </c>
    </row>
    <row r="11" spans="1:11" x14ac:dyDescent="0.3">
      <c r="A11" s="56" t="s">
        <v>109</v>
      </c>
      <c r="B11" s="56" t="s">
        <v>62</v>
      </c>
      <c r="C11" s="59"/>
      <c r="D11" s="59"/>
      <c r="E11" s="59"/>
      <c r="F11" s="60"/>
      <c r="G11" s="61"/>
      <c r="H11" s="56">
        <v>5</v>
      </c>
      <c r="I11" s="61">
        <v>0</v>
      </c>
      <c r="J11" s="19" t="str">
        <f t="shared" si="0"/>
        <v/>
      </c>
      <c r="K11" s="19">
        <f t="shared" si="1"/>
        <v>0</v>
      </c>
    </row>
    <row r="12" spans="1:11" x14ac:dyDescent="0.3">
      <c r="A12" s="56" t="s">
        <v>110</v>
      </c>
      <c r="B12" s="56" t="s">
        <v>62</v>
      </c>
      <c r="C12" s="59"/>
      <c r="D12" s="59"/>
      <c r="E12" s="59"/>
      <c r="F12" s="60"/>
      <c r="G12" s="61"/>
      <c r="H12" s="56">
        <v>5</v>
      </c>
      <c r="I12" s="61">
        <v>0</v>
      </c>
      <c r="J12" s="19" t="str">
        <f t="shared" si="0"/>
        <v/>
      </c>
      <c r="K12" s="19">
        <f t="shared" si="1"/>
        <v>0</v>
      </c>
    </row>
    <row r="13" spans="1:11" x14ac:dyDescent="0.3">
      <c r="A13" s="56" t="s">
        <v>111</v>
      </c>
      <c r="B13" s="56" t="s">
        <v>62</v>
      </c>
      <c r="C13" s="59"/>
      <c r="D13" s="59"/>
      <c r="E13" s="59"/>
      <c r="F13" s="60"/>
      <c r="G13" s="61"/>
      <c r="H13" s="56">
        <v>5</v>
      </c>
      <c r="I13" s="61">
        <v>0</v>
      </c>
      <c r="J13" s="19" t="str">
        <f t="shared" si="0"/>
        <v/>
      </c>
      <c r="K13" s="19">
        <f t="shared" si="1"/>
        <v>0</v>
      </c>
    </row>
    <row r="14" spans="1:11" x14ac:dyDescent="0.3">
      <c r="A14" s="56" t="s">
        <v>112</v>
      </c>
      <c r="B14" s="56" t="s">
        <v>62</v>
      </c>
      <c r="C14" s="59"/>
      <c r="D14" s="59"/>
      <c r="E14" s="59"/>
      <c r="F14" s="60"/>
      <c r="G14" s="61"/>
      <c r="H14" s="56">
        <v>5</v>
      </c>
      <c r="I14" s="61">
        <v>0</v>
      </c>
      <c r="J14" s="19" t="str">
        <f>IF(G14="", "", (G14-I14)/H14)</f>
        <v/>
      </c>
      <c r="K14" s="19">
        <f t="shared" si="1"/>
        <v>0</v>
      </c>
    </row>
    <row r="15" spans="1:11" x14ac:dyDescent="0.3">
      <c r="A15" s="56" t="s">
        <v>113</v>
      </c>
      <c r="B15" s="56" t="s">
        <v>62</v>
      </c>
      <c r="C15" s="56"/>
      <c r="D15" s="56"/>
      <c r="E15" s="56"/>
      <c r="F15" s="61">
        <v>0</v>
      </c>
      <c r="G15" s="60"/>
      <c r="H15" s="59"/>
      <c r="I15" s="60"/>
      <c r="J15" s="33" t="str">
        <f>IF(G15="", "", (G15-I15)/H15)</f>
        <v/>
      </c>
      <c r="K15" s="19">
        <f>IFERROR(N(F15)+N(J15), N(F15)+0)</f>
        <v>0</v>
      </c>
    </row>
    <row r="16" spans="1:11" x14ac:dyDescent="0.3">
      <c r="A16" s="56" t="s">
        <v>114</v>
      </c>
      <c r="B16" s="56" t="s">
        <v>62</v>
      </c>
      <c r="C16" s="56"/>
      <c r="D16" s="56"/>
      <c r="E16" s="56"/>
      <c r="F16" s="61">
        <v>0</v>
      </c>
      <c r="G16" s="60"/>
      <c r="H16" s="59"/>
      <c r="I16" s="60"/>
      <c r="J16" s="33" t="str">
        <f>IF(G16="", "", (G16-I16)/H16)</f>
        <v/>
      </c>
      <c r="K16" s="19">
        <f>IFERROR(N(F16)+N(J16), N(F16)+0)</f>
        <v>0</v>
      </c>
    </row>
    <row r="17" spans="1:11" x14ac:dyDescent="0.3">
      <c r="A17" s="56" t="s">
        <v>115</v>
      </c>
      <c r="B17" s="56" t="s">
        <v>62</v>
      </c>
      <c r="C17" s="56"/>
      <c r="D17" s="56"/>
      <c r="E17" s="56"/>
      <c r="F17" s="61">
        <v>0</v>
      </c>
      <c r="G17" s="60"/>
      <c r="H17" s="59"/>
      <c r="I17" s="60"/>
      <c r="J17" s="33" t="str">
        <f t="shared" ref="J17:J27" si="2">IF(G17="", "", (G17-I17)/H17)</f>
        <v/>
      </c>
      <c r="K17" s="19">
        <f t="shared" ref="K17:K27" si="3">IFERROR(N(F17)+N(J17), N(F17)+0)</f>
        <v>0</v>
      </c>
    </row>
    <row r="18" spans="1:11" x14ac:dyDescent="0.3">
      <c r="A18" s="56" t="s">
        <v>116</v>
      </c>
      <c r="B18" s="56" t="s">
        <v>62</v>
      </c>
      <c r="C18" s="56"/>
      <c r="D18" s="56"/>
      <c r="E18" s="56"/>
      <c r="F18" s="61">
        <v>0</v>
      </c>
      <c r="G18" s="62"/>
      <c r="H18" s="63"/>
      <c r="I18" s="60"/>
      <c r="J18" s="35"/>
      <c r="K18" s="19">
        <f t="shared" si="3"/>
        <v>0</v>
      </c>
    </row>
    <row r="19" spans="1:11" x14ac:dyDescent="0.3">
      <c r="A19" s="56" t="s">
        <v>117</v>
      </c>
      <c r="B19" s="56" t="s">
        <v>62</v>
      </c>
      <c r="C19" s="56"/>
      <c r="D19" s="56"/>
      <c r="E19" s="56"/>
      <c r="F19" s="61">
        <v>0</v>
      </c>
      <c r="G19" s="62"/>
      <c r="H19" s="63"/>
      <c r="I19" s="60"/>
      <c r="J19" s="35"/>
      <c r="K19" s="19">
        <f t="shared" si="3"/>
        <v>0</v>
      </c>
    </row>
    <row r="20" spans="1:11" x14ac:dyDescent="0.3">
      <c r="A20" s="56" t="s">
        <v>118</v>
      </c>
      <c r="B20" s="56" t="s">
        <v>62</v>
      </c>
      <c r="C20" s="56"/>
      <c r="D20" s="56"/>
      <c r="E20" s="56"/>
      <c r="F20" s="61">
        <v>0</v>
      </c>
      <c r="G20" s="62"/>
      <c r="H20" s="63"/>
      <c r="I20" s="60"/>
      <c r="J20" s="35"/>
      <c r="K20" s="19">
        <f t="shared" si="3"/>
        <v>0</v>
      </c>
    </row>
    <row r="21" spans="1:11" x14ac:dyDescent="0.3">
      <c r="A21" s="56" t="s">
        <v>119</v>
      </c>
      <c r="B21" s="56" t="s">
        <v>62</v>
      </c>
      <c r="C21" s="56"/>
      <c r="D21" s="56"/>
      <c r="E21" s="56"/>
      <c r="F21" s="61">
        <v>0</v>
      </c>
      <c r="G21" s="62"/>
      <c r="H21" s="63"/>
      <c r="I21" s="60"/>
      <c r="J21" s="35"/>
      <c r="K21" s="19">
        <f t="shared" si="3"/>
        <v>0</v>
      </c>
    </row>
    <row r="22" spans="1:11" x14ac:dyDescent="0.3">
      <c r="A22" s="56" t="s">
        <v>120</v>
      </c>
      <c r="B22" s="56" t="s">
        <v>62</v>
      </c>
      <c r="C22" s="56"/>
      <c r="D22" s="56"/>
      <c r="E22" s="56"/>
      <c r="F22" s="61">
        <v>0</v>
      </c>
      <c r="G22" s="62"/>
      <c r="H22" s="63"/>
      <c r="I22" s="60"/>
      <c r="J22" s="35"/>
      <c r="K22" s="19">
        <f t="shared" si="3"/>
        <v>0</v>
      </c>
    </row>
    <row r="23" spans="1:11" x14ac:dyDescent="0.3">
      <c r="A23" s="56" t="s">
        <v>121</v>
      </c>
      <c r="B23" s="56" t="s">
        <v>62</v>
      </c>
      <c r="C23" s="56"/>
      <c r="D23" s="56"/>
      <c r="E23" s="56"/>
      <c r="F23" s="61">
        <v>0</v>
      </c>
      <c r="G23" s="62"/>
      <c r="H23" s="63"/>
      <c r="I23" s="60"/>
      <c r="J23" s="35"/>
      <c r="K23" s="19">
        <f t="shared" si="3"/>
        <v>0</v>
      </c>
    </row>
    <row r="24" spans="1:11" x14ac:dyDescent="0.3">
      <c r="A24" s="56" t="s">
        <v>122</v>
      </c>
      <c r="B24" s="56" t="s">
        <v>62</v>
      </c>
      <c r="C24" s="56"/>
      <c r="D24" s="56"/>
      <c r="E24" s="56"/>
      <c r="F24" s="61">
        <v>0</v>
      </c>
      <c r="G24" s="62"/>
      <c r="H24" s="63"/>
      <c r="I24" s="60"/>
      <c r="J24" s="35"/>
      <c r="K24" s="19">
        <f t="shared" si="3"/>
        <v>0</v>
      </c>
    </row>
    <row r="25" spans="1:11" x14ac:dyDescent="0.3">
      <c r="A25" s="59" t="s">
        <v>123</v>
      </c>
      <c r="B25" s="56" t="s">
        <v>62</v>
      </c>
      <c r="C25" s="56">
        <v>0</v>
      </c>
      <c r="D25" s="64">
        <v>0</v>
      </c>
      <c r="E25" s="56" t="s">
        <v>66</v>
      </c>
      <c r="F25" s="61">
        <f>C25*D25</f>
        <v>0</v>
      </c>
      <c r="G25" s="60"/>
      <c r="H25" s="59"/>
      <c r="I25" s="60"/>
      <c r="J25" s="33" t="str">
        <f>IF(G25="", "", (G25-I25)/H25)</f>
        <v/>
      </c>
      <c r="K25" s="19">
        <f>IFERROR(N(F25)+N(J25), N(F25)+0)</f>
        <v>0</v>
      </c>
    </row>
    <row r="26" spans="1:11" x14ac:dyDescent="0.3">
      <c r="A26" s="59" t="s">
        <v>67</v>
      </c>
      <c r="B26" s="56" t="s">
        <v>62</v>
      </c>
      <c r="C26" s="56">
        <v>0</v>
      </c>
      <c r="D26" s="64">
        <v>0</v>
      </c>
      <c r="E26" s="56" t="s">
        <v>68</v>
      </c>
      <c r="F26" s="61">
        <f>C26*D26</f>
        <v>0</v>
      </c>
      <c r="G26" s="60"/>
      <c r="H26" s="59"/>
      <c r="I26" s="60"/>
      <c r="J26" s="33" t="str">
        <f t="shared" si="2"/>
        <v/>
      </c>
      <c r="K26" s="19">
        <f t="shared" si="3"/>
        <v>0</v>
      </c>
    </row>
    <row r="27" spans="1:11" x14ac:dyDescent="0.3">
      <c r="A27" s="59" t="s">
        <v>125</v>
      </c>
      <c r="B27" s="56" t="s">
        <v>62</v>
      </c>
      <c r="C27" s="56">
        <v>0</v>
      </c>
      <c r="D27" s="56">
        <v>0</v>
      </c>
      <c r="E27" s="56" t="s">
        <v>69</v>
      </c>
      <c r="F27" s="61">
        <f>C27*D27</f>
        <v>0</v>
      </c>
      <c r="G27" s="60"/>
      <c r="H27" s="59"/>
      <c r="I27" s="60"/>
      <c r="J27" s="33" t="str">
        <f t="shared" si="2"/>
        <v/>
      </c>
      <c r="K27" s="19">
        <f t="shared" si="3"/>
        <v>0</v>
      </c>
    </row>
    <row r="28" spans="1:11" x14ac:dyDescent="0.3">
      <c r="A28" s="15"/>
      <c r="B28" s="15"/>
      <c r="C28" s="15"/>
      <c r="D28" s="15"/>
      <c r="E28" s="15" t="s">
        <v>13</v>
      </c>
      <c r="F28" s="20">
        <f>SUM(F5:F27)</f>
        <v>0</v>
      </c>
      <c r="G28" s="20">
        <f>SUM(G5:G27)</f>
        <v>0</v>
      </c>
      <c r="H28" s="15"/>
      <c r="I28" s="15"/>
      <c r="J28" s="20">
        <f>SUM(J5:J27)</f>
        <v>0</v>
      </c>
      <c r="K28" s="20">
        <f>SUM(K5:K27)</f>
        <v>0</v>
      </c>
    </row>
    <row r="31" spans="1:11" ht="18" x14ac:dyDescent="0.35">
      <c r="A31" s="81" t="s">
        <v>70</v>
      </c>
      <c r="B31" s="74"/>
      <c r="C31" s="74"/>
      <c r="D31" s="74"/>
      <c r="E31" s="74"/>
      <c r="F31" s="74"/>
      <c r="G31" s="74"/>
      <c r="H31" s="74"/>
      <c r="I31" s="74"/>
      <c r="J31" s="74"/>
    </row>
    <row r="32" spans="1:11" x14ac:dyDescent="0.3">
      <c r="B32" s="11" t="s">
        <v>71</v>
      </c>
      <c r="C32" s="12">
        <f>SUM(Saannot!Y19:Y42)</f>
        <v>0</v>
      </c>
      <c r="E32" s="11" t="s">
        <v>72</v>
      </c>
      <c r="F32" s="13">
        <f>SUMIF($B$5:$B$27,"kaikki",$K$5:$K$27)</f>
        <v>0</v>
      </c>
    </row>
    <row r="33" spans="1:7" ht="28.8" x14ac:dyDescent="0.3">
      <c r="A33" s="15" t="s">
        <v>14</v>
      </c>
      <c r="B33" s="15" t="s">
        <v>73</v>
      </c>
      <c r="C33" s="15" t="s">
        <v>74</v>
      </c>
      <c r="D33" s="15" t="s">
        <v>75</v>
      </c>
      <c r="E33" s="15" t="s">
        <v>76</v>
      </c>
      <c r="F33" s="15" t="s">
        <v>77</v>
      </c>
      <c r="G33" s="15" t="s">
        <v>78</v>
      </c>
    </row>
    <row r="34" spans="1:7" x14ac:dyDescent="0.3">
      <c r="A34" s="21" t="s">
        <v>30</v>
      </c>
      <c r="B34" s="22">
        <f>IFERROR(Saannot!Y19,0)</f>
        <v>0</v>
      </c>
      <c r="C34" s="23">
        <f t="shared" ref="C34:C57" si="4">IF($C$32=0,0,B34/$C$32)</f>
        <v>0</v>
      </c>
      <c r="D34" s="19">
        <f>SUMIF($B$5:$B$27,A34,$K$5:$K$27)</f>
        <v>0</v>
      </c>
      <c r="E34" s="19">
        <f t="shared" ref="E34:E57" si="5">$F$32*C34</f>
        <v>0</v>
      </c>
      <c r="F34" s="19">
        <f t="shared" ref="F34:F57" si="6">D34+E34</f>
        <v>0</v>
      </c>
      <c r="G34" s="22">
        <f t="shared" ref="G34:G57" si="7">IF(B34=0,0,F34/B34)</f>
        <v>0</v>
      </c>
    </row>
    <row r="35" spans="1:7" x14ac:dyDescent="0.3">
      <c r="A35" s="21" t="s">
        <v>31</v>
      </c>
      <c r="B35" s="22">
        <f>IFERROR(Saannot!Y20,0)</f>
        <v>0</v>
      </c>
      <c r="C35" s="23">
        <f t="shared" si="4"/>
        <v>0</v>
      </c>
      <c r="D35" s="19">
        <f t="shared" ref="D35:D57" si="8">SUMIF($B$5:$B$27,A35,$K$5:$K$27)</f>
        <v>0</v>
      </c>
      <c r="E35" s="19">
        <f t="shared" si="5"/>
        <v>0</v>
      </c>
      <c r="F35" s="19">
        <f t="shared" si="6"/>
        <v>0</v>
      </c>
      <c r="G35" s="22">
        <f t="shared" si="7"/>
        <v>0</v>
      </c>
    </row>
    <row r="36" spans="1:7" x14ac:dyDescent="0.3">
      <c r="A36" s="21" t="s">
        <v>32</v>
      </c>
      <c r="B36" s="22">
        <f>IFERROR(Saannot!Y21,0)</f>
        <v>0</v>
      </c>
      <c r="C36" s="23">
        <f t="shared" si="4"/>
        <v>0</v>
      </c>
      <c r="D36" s="19">
        <f t="shared" si="8"/>
        <v>0</v>
      </c>
      <c r="E36" s="19">
        <f t="shared" si="5"/>
        <v>0</v>
      </c>
      <c r="F36" s="19">
        <f t="shared" si="6"/>
        <v>0</v>
      </c>
      <c r="G36" s="22">
        <f t="shared" si="7"/>
        <v>0</v>
      </c>
    </row>
    <row r="37" spans="1:7" x14ac:dyDescent="0.3">
      <c r="A37" s="21" t="s">
        <v>33</v>
      </c>
      <c r="B37" s="22">
        <f>IFERROR(Saannot!Y22,0)</f>
        <v>0</v>
      </c>
      <c r="C37" s="23">
        <f t="shared" si="4"/>
        <v>0</v>
      </c>
      <c r="D37" s="19">
        <f t="shared" si="8"/>
        <v>0</v>
      </c>
      <c r="E37" s="19">
        <f t="shared" si="5"/>
        <v>0</v>
      </c>
      <c r="F37" s="19">
        <f t="shared" si="6"/>
        <v>0</v>
      </c>
      <c r="G37" s="22">
        <f t="shared" si="7"/>
        <v>0</v>
      </c>
    </row>
    <row r="38" spans="1:7" x14ac:dyDescent="0.3">
      <c r="A38" s="21" t="s">
        <v>34</v>
      </c>
      <c r="B38" s="22">
        <f>IFERROR(Saannot!Y23,0)</f>
        <v>0</v>
      </c>
      <c r="C38" s="23">
        <f t="shared" si="4"/>
        <v>0</v>
      </c>
      <c r="D38" s="19">
        <f t="shared" si="8"/>
        <v>0</v>
      </c>
      <c r="E38" s="19">
        <f t="shared" si="5"/>
        <v>0</v>
      </c>
      <c r="F38" s="19">
        <f t="shared" si="6"/>
        <v>0</v>
      </c>
      <c r="G38" s="22">
        <f t="shared" si="7"/>
        <v>0</v>
      </c>
    </row>
    <row r="39" spans="1:7" x14ac:dyDescent="0.3">
      <c r="A39" s="21" t="s">
        <v>35</v>
      </c>
      <c r="B39" s="22">
        <f>IFERROR(Saannot!Y24,0)</f>
        <v>0</v>
      </c>
      <c r="C39" s="23">
        <f t="shared" si="4"/>
        <v>0</v>
      </c>
      <c r="D39" s="19">
        <f t="shared" si="8"/>
        <v>0</v>
      </c>
      <c r="E39" s="19">
        <f t="shared" si="5"/>
        <v>0</v>
      </c>
      <c r="F39" s="19">
        <f t="shared" si="6"/>
        <v>0</v>
      </c>
      <c r="G39" s="22">
        <f t="shared" si="7"/>
        <v>0</v>
      </c>
    </row>
    <row r="40" spans="1:7" x14ac:dyDescent="0.3">
      <c r="A40" s="21" t="s">
        <v>36</v>
      </c>
      <c r="B40" s="22">
        <f>IFERROR(Saannot!Y25,0)</f>
        <v>0</v>
      </c>
      <c r="C40" s="23">
        <f t="shared" si="4"/>
        <v>0</v>
      </c>
      <c r="D40" s="19">
        <f t="shared" si="8"/>
        <v>0</v>
      </c>
      <c r="E40" s="19">
        <f t="shared" si="5"/>
        <v>0</v>
      </c>
      <c r="F40" s="19">
        <f t="shared" si="6"/>
        <v>0</v>
      </c>
      <c r="G40" s="22">
        <f t="shared" si="7"/>
        <v>0</v>
      </c>
    </row>
    <row r="41" spans="1:7" x14ac:dyDescent="0.3">
      <c r="A41" s="21" t="s">
        <v>37</v>
      </c>
      <c r="B41" s="22">
        <f>IFERROR(Saannot!Y26,0)</f>
        <v>0</v>
      </c>
      <c r="C41" s="23">
        <f t="shared" si="4"/>
        <v>0</v>
      </c>
      <c r="D41" s="19">
        <f t="shared" si="8"/>
        <v>0</v>
      </c>
      <c r="E41" s="19">
        <f t="shared" si="5"/>
        <v>0</v>
      </c>
      <c r="F41" s="19">
        <f t="shared" si="6"/>
        <v>0</v>
      </c>
      <c r="G41" s="22">
        <f t="shared" si="7"/>
        <v>0</v>
      </c>
    </row>
    <row r="42" spans="1:7" x14ac:dyDescent="0.3">
      <c r="A42" s="21" t="s">
        <v>38</v>
      </c>
      <c r="B42" s="22">
        <f>IFERROR(Saannot!Y27,0)</f>
        <v>0</v>
      </c>
      <c r="C42" s="23">
        <f t="shared" si="4"/>
        <v>0</v>
      </c>
      <c r="D42" s="19">
        <f t="shared" si="8"/>
        <v>0</v>
      </c>
      <c r="E42" s="19">
        <f t="shared" si="5"/>
        <v>0</v>
      </c>
      <c r="F42" s="19">
        <f t="shared" si="6"/>
        <v>0</v>
      </c>
      <c r="G42" s="22">
        <f t="shared" si="7"/>
        <v>0</v>
      </c>
    </row>
    <row r="43" spans="1:7" x14ac:dyDescent="0.3">
      <c r="A43" s="21" t="s">
        <v>39</v>
      </c>
      <c r="B43" s="22">
        <f>IFERROR(Saannot!Y28,0)</f>
        <v>0</v>
      </c>
      <c r="C43" s="23">
        <f t="shared" si="4"/>
        <v>0</v>
      </c>
      <c r="D43" s="19">
        <f t="shared" si="8"/>
        <v>0</v>
      </c>
      <c r="E43" s="19">
        <f t="shared" si="5"/>
        <v>0</v>
      </c>
      <c r="F43" s="19">
        <f t="shared" si="6"/>
        <v>0</v>
      </c>
      <c r="G43" s="22">
        <f t="shared" si="7"/>
        <v>0</v>
      </c>
    </row>
    <row r="44" spans="1:7" x14ac:dyDescent="0.3">
      <c r="A44" s="21" t="s">
        <v>40</v>
      </c>
      <c r="B44" s="22">
        <f>IFERROR(Saannot!Y29,0)</f>
        <v>0</v>
      </c>
      <c r="C44" s="23">
        <f t="shared" si="4"/>
        <v>0</v>
      </c>
      <c r="D44" s="19">
        <f t="shared" si="8"/>
        <v>0</v>
      </c>
      <c r="E44" s="19">
        <f t="shared" si="5"/>
        <v>0</v>
      </c>
      <c r="F44" s="19">
        <f t="shared" si="6"/>
        <v>0</v>
      </c>
      <c r="G44" s="22">
        <f t="shared" si="7"/>
        <v>0</v>
      </c>
    </row>
    <row r="45" spans="1:7" x14ac:dyDescent="0.3">
      <c r="A45" s="21" t="s">
        <v>41</v>
      </c>
      <c r="B45" s="22">
        <f>IFERROR(Saannot!Y30,0)</f>
        <v>0</v>
      </c>
      <c r="C45" s="23">
        <f t="shared" si="4"/>
        <v>0</v>
      </c>
      <c r="D45" s="19">
        <f t="shared" si="8"/>
        <v>0</v>
      </c>
      <c r="E45" s="19">
        <f t="shared" si="5"/>
        <v>0</v>
      </c>
      <c r="F45" s="19">
        <f t="shared" si="6"/>
        <v>0</v>
      </c>
      <c r="G45" s="22">
        <f t="shared" si="7"/>
        <v>0</v>
      </c>
    </row>
    <row r="46" spans="1:7" x14ac:dyDescent="0.3">
      <c r="A46" s="21" t="s">
        <v>42</v>
      </c>
      <c r="B46" s="22">
        <f>IFERROR(Saannot!Y31,0)</f>
        <v>0</v>
      </c>
      <c r="C46" s="23">
        <f t="shared" si="4"/>
        <v>0</v>
      </c>
      <c r="D46" s="19">
        <f t="shared" si="8"/>
        <v>0</v>
      </c>
      <c r="E46" s="19">
        <f t="shared" si="5"/>
        <v>0</v>
      </c>
      <c r="F46" s="19">
        <f t="shared" si="6"/>
        <v>0</v>
      </c>
      <c r="G46" s="22">
        <f t="shared" si="7"/>
        <v>0</v>
      </c>
    </row>
    <row r="47" spans="1:7" x14ac:dyDescent="0.3">
      <c r="A47" s="21" t="s">
        <v>43</v>
      </c>
      <c r="B47" s="22">
        <f>IFERROR(Saannot!Y32,0)</f>
        <v>0</v>
      </c>
      <c r="C47" s="23">
        <f t="shared" si="4"/>
        <v>0</v>
      </c>
      <c r="D47" s="19">
        <f t="shared" si="8"/>
        <v>0</v>
      </c>
      <c r="E47" s="19">
        <f t="shared" si="5"/>
        <v>0</v>
      </c>
      <c r="F47" s="19">
        <f t="shared" si="6"/>
        <v>0</v>
      </c>
      <c r="G47" s="22">
        <f t="shared" si="7"/>
        <v>0</v>
      </c>
    </row>
    <row r="48" spans="1:7" x14ac:dyDescent="0.3">
      <c r="A48" s="21" t="s">
        <v>44</v>
      </c>
      <c r="B48" s="22">
        <f>IFERROR(Saannot!Y33,0)</f>
        <v>0</v>
      </c>
      <c r="C48" s="23">
        <f t="shared" si="4"/>
        <v>0</v>
      </c>
      <c r="D48" s="19">
        <f t="shared" si="8"/>
        <v>0</v>
      </c>
      <c r="E48" s="19">
        <f t="shared" si="5"/>
        <v>0</v>
      </c>
      <c r="F48" s="19">
        <f t="shared" si="6"/>
        <v>0</v>
      </c>
      <c r="G48" s="22">
        <f t="shared" si="7"/>
        <v>0</v>
      </c>
    </row>
    <row r="49" spans="1:7" x14ac:dyDescent="0.3">
      <c r="A49" s="21" t="s">
        <v>45</v>
      </c>
      <c r="B49" s="22">
        <f>IFERROR(Saannot!Y34,0)</f>
        <v>0</v>
      </c>
      <c r="C49" s="23">
        <f t="shared" si="4"/>
        <v>0</v>
      </c>
      <c r="D49" s="19">
        <f t="shared" si="8"/>
        <v>0</v>
      </c>
      <c r="E49" s="19">
        <f t="shared" si="5"/>
        <v>0</v>
      </c>
      <c r="F49" s="19">
        <f t="shared" si="6"/>
        <v>0</v>
      </c>
      <c r="G49" s="22">
        <f t="shared" si="7"/>
        <v>0</v>
      </c>
    </row>
    <row r="50" spans="1:7" x14ac:dyDescent="0.3">
      <c r="A50" s="21" t="s">
        <v>46</v>
      </c>
      <c r="B50" s="22">
        <f>IFERROR(Saannot!Y35,0)</f>
        <v>0</v>
      </c>
      <c r="C50" s="23">
        <f t="shared" si="4"/>
        <v>0</v>
      </c>
      <c r="D50" s="19">
        <f t="shared" si="8"/>
        <v>0</v>
      </c>
      <c r="E50" s="19">
        <f t="shared" si="5"/>
        <v>0</v>
      </c>
      <c r="F50" s="19">
        <f t="shared" si="6"/>
        <v>0</v>
      </c>
      <c r="G50" s="22">
        <f t="shared" si="7"/>
        <v>0</v>
      </c>
    </row>
    <row r="51" spans="1:7" x14ac:dyDescent="0.3">
      <c r="A51" s="21" t="s">
        <v>47</v>
      </c>
      <c r="B51" s="22">
        <f>IFERROR(Saannot!Y36,0)</f>
        <v>0</v>
      </c>
      <c r="C51" s="23">
        <f t="shared" si="4"/>
        <v>0</v>
      </c>
      <c r="D51" s="19">
        <f t="shared" si="8"/>
        <v>0</v>
      </c>
      <c r="E51" s="19">
        <f t="shared" si="5"/>
        <v>0</v>
      </c>
      <c r="F51" s="19">
        <f t="shared" si="6"/>
        <v>0</v>
      </c>
      <c r="G51" s="22">
        <f t="shared" si="7"/>
        <v>0</v>
      </c>
    </row>
    <row r="52" spans="1:7" x14ac:dyDescent="0.3">
      <c r="A52" s="21" t="s">
        <v>48</v>
      </c>
      <c r="B52" s="22">
        <f>IFERROR(Saannot!Y37,0)</f>
        <v>0</v>
      </c>
      <c r="C52" s="23">
        <f t="shared" si="4"/>
        <v>0</v>
      </c>
      <c r="D52" s="19">
        <f t="shared" si="8"/>
        <v>0</v>
      </c>
      <c r="E52" s="19">
        <f t="shared" si="5"/>
        <v>0</v>
      </c>
      <c r="F52" s="19">
        <f t="shared" si="6"/>
        <v>0</v>
      </c>
      <c r="G52" s="22">
        <f t="shared" si="7"/>
        <v>0</v>
      </c>
    </row>
    <row r="53" spans="1:7" x14ac:dyDescent="0.3">
      <c r="A53" s="21" t="s">
        <v>49</v>
      </c>
      <c r="B53" s="22">
        <f>IFERROR(Saannot!Y38,0)</f>
        <v>0</v>
      </c>
      <c r="C53" s="23">
        <f t="shared" si="4"/>
        <v>0</v>
      </c>
      <c r="D53" s="19">
        <f t="shared" si="8"/>
        <v>0</v>
      </c>
      <c r="E53" s="19">
        <f t="shared" si="5"/>
        <v>0</v>
      </c>
      <c r="F53" s="19">
        <f t="shared" si="6"/>
        <v>0</v>
      </c>
      <c r="G53" s="22">
        <f t="shared" si="7"/>
        <v>0</v>
      </c>
    </row>
    <row r="54" spans="1:7" x14ac:dyDescent="0.3">
      <c r="A54" s="21" t="s">
        <v>50</v>
      </c>
      <c r="B54" s="22">
        <f>IFERROR(Saannot!Y39,0)</f>
        <v>0</v>
      </c>
      <c r="C54" s="23">
        <f t="shared" si="4"/>
        <v>0</v>
      </c>
      <c r="D54" s="19">
        <f t="shared" si="8"/>
        <v>0</v>
      </c>
      <c r="E54" s="19">
        <f t="shared" si="5"/>
        <v>0</v>
      </c>
      <c r="F54" s="19">
        <f t="shared" si="6"/>
        <v>0</v>
      </c>
      <c r="G54" s="22">
        <f t="shared" si="7"/>
        <v>0</v>
      </c>
    </row>
    <row r="55" spans="1:7" x14ac:dyDescent="0.3">
      <c r="A55" s="21" t="s">
        <v>51</v>
      </c>
      <c r="B55" s="22">
        <f>IFERROR(Saannot!Y40,0)</f>
        <v>0</v>
      </c>
      <c r="C55" s="23">
        <f t="shared" si="4"/>
        <v>0</v>
      </c>
      <c r="D55" s="19">
        <f t="shared" si="8"/>
        <v>0</v>
      </c>
      <c r="E55" s="19">
        <f t="shared" si="5"/>
        <v>0</v>
      </c>
      <c r="F55" s="19">
        <f t="shared" si="6"/>
        <v>0</v>
      </c>
      <c r="G55" s="22">
        <f t="shared" si="7"/>
        <v>0</v>
      </c>
    </row>
    <row r="56" spans="1:7" x14ac:dyDescent="0.3">
      <c r="A56" s="21" t="s">
        <v>52</v>
      </c>
      <c r="B56" s="22">
        <f>IFERROR(Saannot!Y41,0)</f>
        <v>0</v>
      </c>
      <c r="C56" s="23">
        <f t="shared" si="4"/>
        <v>0</v>
      </c>
      <c r="D56" s="19">
        <f t="shared" si="8"/>
        <v>0</v>
      </c>
      <c r="E56" s="19">
        <f t="shared" si="5"/>
        <v>0</v>
      </c>
      <c r="F56" s="19">
        <f t="shared" si="6"/>
        <v>0</v>
      </c>
      <c r="G56" s="22">
        <f t="shared" si="7"/>
        <v>0</v>
      </c>
    </row>
    <row r="57" spans="1:7" ht="15" customHeight="1" x14ac:dyDescent="0.3">
      <c r="A57" s="21" t="s">
        <v>53</v>
      </c>
      <c r="B57" s="22">
        <f>IFERROR(Saannot!Y42,0)</f>
        <v>0</v>
      </c>
      <c r="C57" s="23">
        <f t="shared" si="4"/>
        <v>0</v>
      </c>
      <c r="D57" s="19">
        <f t="shared" si="8"/>
        <v>0</v>
      </c>
      <c r="E57" s="19">
        <f t="shared" si="5"/>
        <v>0</v>
      </c>
      <c r="F57" s="19">
        <f t="shared" si="6"/>
        <v>0</v>
      </c>
      <c r="G57" s="22">
        <f t="shared" si="7"/>
        <v>0</v>
      </c>
    </row>
    <row r="58" spans="1:7" x14ac:dyDescent="0.3">
      <c r="A58" s="48" t="s">
        <v>13</v>
      </c>
      <c r="B58" s="49">
        <f>SUM(B34:B57)</f>
        <v>0</v>
      </c>
      <c r="C58" s="44">
        <f t="shared" ref="C58:F58" si="9">SUM(C34:C57)</f>
        <v>0</v>
      </c>
      <c r="D58" s="49">
        <f t="shared" si="9"/>
        <v>0</v>
      </c>
      <c r="E58" s="49">
        <f t="shared" si="9"/>
        <v>0</v>
      </c>
      <c r="F58" s="49">
        <f t="shared" si="9"/>
        <v>0</v>
      </c>
      <c r="G58" s="49" t="e">
        <f>F58/B58</f>
        <v>#DIV/0!</v>
      </c>
    </row>
  </sheetData>
  <sheetProtection algorithmName="SHA-512" hashValue="4PaWJONBtMxdzjBVUJl/bS1ObAxFD+V3L7c/RtSckE8c2U8xvTx5LIhnD4/sx4ZBMwr8DnkLWew7pp0sWLhHVg==" saltValue="tLjw3n8uHgMW/stMymyrFA==" spinCount="100000" sheet="1" objects="1" scenarios="1"/>
  <mergeCells count="3">
    <mergeCell ref="A1:J1"/>
    <mergeCell ref="A31:J31"/>
    <mergeCell ref="A2:J2"/>
  </mergeCells>
  <phoneticPr fontId="14" type="noConversion"/>
  <dataValidations count="2">
    <dataValidation type="whole" operator="greaterThanOrEqual" allowBlank="1" errorTitle="Virheellinen käyttöikä" error="Käyttöiän tulee olla vähintään 1." sqref="H5:H27" xr:uid="{00000000-0002-0000-0300-000000000000}">
      <formula1>1</formula1>
    </dataValidation>
    <dataValidation type="list" allowBlank="1" errorTitle="Virheellinen kohdistus" error="Valitse pudotusvalikosta." sqref="B5:B27" xr:uid="{00000000-0002-0000-0300-000001000000}">
      <formula1>$A$34:$A$57</formula1>
    </dataValidation>
  </dataValidations>
  <hyperlinks>
    <hyperlink ref="A1:J1" r:id="rId1" display="Menot ja investoinnit (kg-jakoperuste)" xr:uid="{D6177BF7-707B-4994-A3B2-7107FF3B988A}"/>
  </hyperlinks>
  <pageMargins left="0.75" right="0.75" top="1" bottom="1" header="0.5" footer="0.5"/>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sheetPr>
  <dimension ref="A1:J38"/>
  <sheetViews>
    <sheetView zoomScaleNormal="100" workbookViewId="0">
      <selection activeCell="K8" sqref="K8"/>
    </sheetView>
  </sheetViews>
  <sheetFormatPr defaultRowHeight="14.4" x14ac:dyDescent="0.3"/>
  <cols>
    <col min="1" max="1" width="18.6640625" customWidth="1"/>
    <col min="2" max="2" width="21.5546875" style="38" customWidth="1"/>
    <col min="3" max="3" width="23.109375" style="38" customWidth="1"/>
    <col min="4" max="4" width="21.21875" customWidth="1"/>
    <col min="5" max="5" width="25.109375" customWidth="1"/>
  </cols>
  <sheetData>
    <row r="1" spans="1:10" ht="25.8" customHeight="1" x14ac:dyDescent="0.3">
      <c r="A1" s="73" t="s">
        <v>154</v>
      </c>
      <c r="B1" s="74"/>
      <c r="C1" s="74"/>
      <c r="D1" s="74"/>
      <c r="E1" s="74"/>
      <c r="F1" s="74"/>
      <c r="G1" s="74"/>
      <c r="H1" s="74"/>
      <c r="I1" s="74"/>
      <c r="J1" s="74"/>
    </row>
    <row r="2" spans="1:10" ht="21" x14ac:dyDescent="0.3">
      <c r="A2" s="31"/>
      <c r="B2"/>
      <c r="C2"/>
    </row>
    <row r="3" spans="1:10" x14ac:dyDescent="0.3">
      <c r="A3" t="s">
        <v>167</v>
      </c>
    </row>
    <row r="4" spans="1:10" x14ac:dyDescent="0.3">
      <c r="A4" t="s">
        <v>171</v>
      </c>
    </row>
    <row r="5" spans="1:10" x14ac:dyDescent="0.3">
      <c r="A5" t="s">
        <v>170</v>
      </c>
    </row>
    <row r="7" spans="1:10" x14ac:dyDescent="0.3">
      <c r="A7" s="4" t="s">
        <v>147</v>
      </c>
      <c r="B7" s="65">
        <v>0</v>
      </c>
    </row>
    <row r="8" spans="1:10" x14ac:dyDescent="0.3">
      <c r="A8" s="4" t="s">
        <v>153</v>
      </c>
      <c r="B8" s="39">
        <f>B7/60</f>
        <v>0</v>
      </c>
    </row>
    <row r="9" spans="1:10" x14ac:dyDescent="0.3">
      <c r="A9" s="4" t="s">
        <v>148</v>
      </c>
      <c r="B9" s="25">
        <f>Saannot!D15</f>
        <v>0</v>
      </c>
    </row>
    <row r="12" spans="1:10" ht="43.2" x14ac:dyDescent="0.3">
      <c r="A12" s="2" t="s">
        <v>146</v>
      </c>
      <c r="B12" s="42" t="s">
        <v>149</v>
      </c>
      <c r="C12" s="42" t="s">
        <v>150</v>
      </c>
      <c r="D12" s="43" t="s">
        <v>151</v>
      </c>
      <c r="E12" s="2" t="s">
        <v>152</v>
      </c>
    </row>
    <row r="13" spans="1:10" x14ac:dyDescent="0.3">
      <c r="A13" s="16" t="s">
        <v>30</v>
      </c>
      <c r="B13" s="66"/>
      <c r="C13" s="22" t="str">
        <f>IF(B13&gt;0,"EI","Kyllä")</f>
        <v>Kyllä</v>
      </c>
      <c r="D13" s="22">
        <f>IF(C13="Kyllä",0,$B$8)</f>
        <v>0</v>
      </c>
      <c r="E13" s="25">
        <f t="shared" ref="E13:E36" si="0">(B13*$B$9)*D13</f>
        <v>0</v>
      </c>
    </row>
    <row r="14" spans="1:10" x14ac:dyDescent="0.3">
      <c r="A14" s="16" t="s">
        <v>31</v>
      </c>
      <c r="B14" s="66"/>
      <c r="C14" s="22" t="str">
        <f t="shared" ref="C14:C36" si="1">IF(B14&gt;0,"EI","Kyllä")</f>
        <v>Kyllä</v>
      </c>
      <c r="D14" s="22">
        <f t="shared" ref="D14:D36" si="2">IF(C14="Kyllä",0,$B$8)</f>
        <v>0</v>
      </c>
      <c r="E14" s="25">
        <f t="shared" si="0"/>
        <v>0</v>
      </c>
    </row>
    <row r="15" spans="1:10" x14ac:dyDescent="0.3">
      <c r="A15" s="16" t="s">
        <v>32</v>
      </c>
      <c r="B15" s="66"/>
      <c r="C15" s="22" t="str">
        <f t="shared" si="1"/>
        <v>Kyllä</v>
      </c>
      <c r="D15" s="22">
        <f t="shared" si="2"/>
        <v>0</v>
      </c>
      <c r="E15" s="25">
        <f t="shared" si="0"/>
        <v>0</v>
      </c>
    </row>
    <row r="16" spans="1:10" x14ac:dyDescent="0.3">
      <c r="A16" s="16" t="s">
        <v>33</v>
      </c>
      <c r="B16" s="66"/>
      <c r="C16" s="22" t="str">
        <f t="shared" si="1"/>
        <v>Kyllä</v>
      </c>
      <c r="D16" s="22">
        <f t="shared" si="2"/>
        <v>0</v>
      </c>
      <c r="E16" s="25">
        <f t="shared" si="0"/>
        <v>0</v>
      </c>
    </row>
    <row r="17" spans="1:5" ht="28.8" x14ac:dyDescent="0.3">
      <c r="A17" s="16" t="s">
        <v>34</v>
      </c>
      <c r="B17" s="66"/>
      <c r="C17" s="22" t="str">
        <f t="shared" si="1"/>
        <v>Kyllä</v>
      </c>
      <c r="D17" s="22">
        <f t="shared" si="2"/>
        <v>0</v>
      </c>
      <c r="E17" s="25">
        <f t="shared" si="0"/>
        <v>0</v>
      </c>
    </row>
    <row r="18" spans="1:5" x14ac:dyDescent="0.3">
      <c r="A18" s="16" t="s">
        <v>35</v>
      </c>
      <c r="B18" s="66"/>
      <c r="C18" s="22" t="str">
        <f t="shared" si="1"/>
        <v>Kyllä</v>
      </c>
      <c r="D18" s="22">
        <f t="shared" si="2"/>
        <v>0</v>
      </c>
      <c r="E18" s="25">
        <f t="shared" si="0"/>
        <v>0</v>
      </c>
    </row>
    <row r="19" spans="1:5" x14ac:dyDescent="0.3">
      <c r="A19" s="16" t="s">
        <v>36</v>
      </c>
      <c r="B19" s="66"/>
      <c r="C19" s="22" t="str">
        <f t="shared" si="1"/>
        <v>Kyllä</v>
      </c>
      <c r="D19" s="22">
        <f t="shared" si="2"/>
        <v>0</v>
      </c>
      <c r="E19" s="25">
        <f t="shared" si="0"/>
        <v>0</v>
      </c>
    </row>
    <row r="20" spans="1:5" x14ac:dyDescent="0.3">
      <c r="A20" s="16" t="s">
        <v>37</v>
      </c>
      <c r="B20" s="66"/>
      <c r="C20" s="22" t="str">
        <f t="shared" si="1"/>
        <v>Kyllä</v>
      </c>
      <c r="D20" s="22">
        <f t="shared" si="2"/>
        <v>0</v>
      </c>
      <c r="E20" s="25">
        <f t="shared" si="0"/>
        <v>0</v>
      </c>
    </row>
    <row r="21" spans="1:5" x14ac:dyDescent="0.3">
      <c r="A21" s="16" t="s">
        <v>38</v>
      </c>
      <c r="B21" s="66"/>
      <c r="C21" s="22" t="str">
        <f t="shared" si="1"/>
        <v>Kyllä</v>
      </c>
      <c r="D21" s="22">
        <f t="shared" si="2"/>
        <v>0</v>
      </c>
      <c r="E21" s="25">
        <f t="shared" si="0"/>
        <v>0</v>
      </c>
    </row>
    <row r="22" spans="1:5" x14ac:dyDescent="0.3">
      <c r="A22" s="16" t="s">
        <v>39</v>
      </c>
      <c r="B22" s="66"/>
      <c r="C22" s="22" t="str">
        <f t="shared" si="1"/>
        <v>Kyllä</v>
      </c>
      <c r="D22" s="22">
        <f t="shared" si="2"/>
        <v>0</v>
      </c>
      <c r="E22" s="25">
        <f t="shared" si="0"/>
        <v>0</v>
      </c>
    </row>
    <row r="23" spans="1:5" x14ac:dyDescent="0.3">
      <c r="A23" s="16" t="s">
        <v>40</v>
      </c>
      <c r="B23" s="66">
        <v>2</v>
      </c>
      <c r="C23" s="22" t="str">
        <f t="shared" si="1"/>
        <v>EI</v>
      </c>
      <c r="D23" s="22">
        <f t="shared" si="2"/>
        <v>0</v>
      </c>
      <c r="E23" s="25">
        <f t="shared" si="0"/>
        <v>0</v>
      </c>
    </row>
    <row r="24" spans="1:5" x14ac:dyDescent="0.3">
      <c r="A24" s="16" t="s">
        <v>41</v>
      </c>
      <c r="B24" s="66"/>
      <c r="C24" s="22" t="str">
        <f t="shared" si="1"/>
        <v>Kyllä</v>
      </c>
      <c r="D24" s="22">
        <f t="shared" si="2"/>
        <v>0</v>
      </c>
      <c r="E24" s="25">
        <f t="shared" si="0"/>
        <v>0</v>
      </c>
    </row>
    <row r="25" spans="1:5" x14ac:dyDescent="0.3">
      <c r="A25" s="16" t="s">
        <v>42</v>
      </c>
      <c r="B25" s="66"/>
      <c r="C25" s="22" t="str">
        <f t="shared" si="1"/>
        <v>Kyllä</v>
      </c>
      <c r="D25" s="22">
        <f t="shared" si="2"/>
        <v>0</v>
      </c>
      <c r="E25" s="25">
        <f t="shared" si="0"/>
        <v>0</v>
      </c>
    </row>
    <row r="26" spans="1:5" x14ac:dyDescent="0.3">
      <c r="A26" s="16" t="s">
        <v>43</v>
      </c>
      <c r="B26" s="66"/>
      <c r="C26" s="22" t="str">
        <f t="shared" si="1"/>
        <v>Kyllä</v>
      </c>
      <c r="D26" s="22">
        <f t="shared" si="2"/>
        <v>0</v>
      </c>
      <c r="E26" s="25">
        <f t="shared" si="0"/>
        <v>0</v>
      </c>
    </row>
    <row r="27" spans="1:5" x14ac:dyDescent="0.3">
      <c r="A27" s="16" t="s">
        <v>44</v>
      </c>
      <c r="B27" s="66">
        <v>5</v>
      </c>
      <c r="C27" s="22" t="str">
        <f t="shared" si="1"/>
        <v>EI</v>
      </c>
      <c r="D27" s="22">
        <f t="shared" si="2"/>
        <v>0</v>
      </c>
      <c r="E27" s="25">
        <f t="shared" si="0"/>
        <v>0</v>
      </c>
    </row>
    <row r="28" spans="1:5" x14ac:dyDescent="0.3">
      <c r="A28" s="16" t="s">
        <v>45</v>
      </c>
      <c r="B28" s="66">
        <v>15</v>
      </c>
      <c r="C28" s="22" t="str">
        <f t="shared" si="1"/>
        <v>EI</v>
      </c>
      <c r="D28" s="22">
        <f t="shared" si="2"/>
        <v>0</v>
      </c>
      <c r="E28" s="25">
        <f t="shared" si="0"/>
        <v>0</v>
      </c>
    </row>
    <row r="29" spans="1:5" x14ac:dyDescent="0.3">
      <c r="A29" s="16" t="s">
        <v>46</v>
      </c>
      <c r="B29" s="66">
        <v>5</v>
      </c>
      <c r="C29" s="22" t="str">
        <f t="shared" si="1"/>
        <v>EI</v>
      </c>
      <c r="D29" s="22">
        <f t="shared" si="2"/>
        <v>0</v>
      </c>
      <c r="E29" s="25">
        <f t="shared" si="0"/>
        <v>0</v>
      </c>
    </row>
    <row r="30" spans="1:5" x14ac:dyDescent="0.3">
      <c r="A30" s="16" t="s">
        <v>47</v>
      </c>
      <c r="B30" s="66">
        <v>2</v>
      </c>
      <c r="C30" s="22" t="str">
        <f t="shared" si="1"/>
        <v>EI</v>
      </c>
      <c r="D30" s="22">
        <f t="shared" si="2"/>
        <v>0</v>
      </c>
      <c r="E30" s="25">
        <f t="shared" si="0"/>
        <v>0</v>
      </c>
    </row>
    <row r="31" spans="1:5" x14ac:dyDescent="0.3">
      <c r="A31" s="16" t="s">
        <v>48</v>
      </c>
      <c r="B31" s="66"/>
      <c r="C31" s="22" t="str">
        <f t="shared" si="1"/>
        <v>Kyllä</v>
      </c>
      <c r="D31" s="22">
        <f t="shared" si="2"/>
        <v>0</v>
      </c>
      <c r="E31" s="25">
        <f t="shared" si="0"/>
        <v>0</v>
      </c>
    </row>
    <row r="32" spans="1:5" x14ac:dyDescent="0.3">
      <c r="A32" s="16" t="s">
        <v>49</v>
      </c>
      <c r="B32" s="66"/>
      <c r="C32" s="22" t="str">
        <f t="shared" si="1"/>
        <v>Kyllä</v>
      </c>
      <c r="D32" s="22">
        <f t="shared" si="2"/>
        <v>0</v>
      </c>
      <c r="E32" s="25">
        <f t="shared" si="0"/>
        <v>0</v>
      </c>
    </row>
    <row r="33" spans="1:5" x14ac:dyDescent="0.3">
      <c r="A33" s="16" t="s">
        <v>50</v>
      </c>
      <c r="B33" s="66"/>
      <c r="C33" s="22" t="str">
        <f t="shared" si="1"/>
        <v>Kyllä</v>
      </c>
      <c r="D33" s="22">
        <f t="shared" si="2"/>
        <v>0</v>
      </c>
      <c r="E33" s="25">
        <f t="shared" si="0"/>
        <v>0</v>
      </c>
    </row>
    <row r="34" spans="1:5" ht="28.8" x14ac:dyDescent="0.3">
      <c r="A34" s="16" t="s">
        <v>51</v>
      </c>
      <c r="B34" s="66"/>
      <c r="C34" s="22" t="str">
        <f t="shared" si="1"/>
        <v>Kyllä</v>
      </c>
      <c r="D34" s="22">
        <f t="shared" si="2"/>
        <v>0</v>
      </c>
      <c r="E34" s="25">
        <f t="shared" si="0"/>
        <v>0</v>
      </c>
    </row>
    <row r="35" spans="1:5" x14ac:dyDescent="0.3">
      <c r="A35" s="16" t="s">
        <v>52</v>
      </c>
      <c r="B35" s="66"/>
      <c r="C35" s="22" t="str">
        <f t="shared" si="1"/>
        <v>Kyllä</v>
      </c>
      <c r="D35" s="22">
        <f t="shared" si="2"/>
        <v>0</v>
      </c>
      <c r="E35" s="25">
        <f t="shared" si="0"/>
        <v>0</v>
      </c>
    </row>
    <row r="36" spans="1:5" x14ac:dyDescent="0.3">
      <c r="A36" s="16" t="s">
        <v>53</v>
      </c>
      <c r="B36" s="66"/>
      <c r="C36" s="22" t="str">
        <f t="shared" si="1"/>
        <v>Kyllä</v>
      </c>
      <c r="D36" s="22">
        <f t="shared" si="2"/>
        <v>0</v>
      </c>
      <c r="E36" s="25">
        <f t="shared" si="0"/>
        <v>0</v>
      </c>
    </row>
    <row r="37" spans="1:5" x14ac:dyDescent="0.3">
      <c r="A37" s="10"/>
      <c r="D37" s="40" t="s">
        <v>13</v>
      </c>
      <c r="E37" s="41">
        <f>SUM(E13:E36)</f>
        <v>0</v>
      </c>
    </row>
    <row r="38" spans="1:5" x14ac:dyDescent="0.3">
      <c r="A38" s="10"/>
      <c r="D38" s="37"/>
    </row>
  </sheetData>
  <sheetProtection algorithmName="SHA-512" hashValue="Rhsm0+Jm15sBInw/dSAldcACJ7+DMESNgKfb7gWGMxae+fOvZ2UmujQXdr6JwJIXpGTTjM5nrNRoVysQat3Hfw==" saltValue="gE0qB/mNT3knV78Dz9Ohkg==" spinCount="100000" sheet="1" objects="1" scenarios="1"/>
  <mergeCells count="1">
    <mergeCell ref="A1:J1"/>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79646"/>
  </sheetPr>
  <dimension ref="A1:N31"/>
  <sheetViews>
    <sheetView workbookViewId="0">
      <pane ySplit="4" topLeftCell="A5" activePane="bottomLeft" state="frozen"/>
      <selection pane="bottomLeft" activeCell="E28" sqref="E28"/>
    </sheetView>
  </sheetViews>
  <sheetFormatPr defaultRowHeight="14.4" x14ac:dyDescent="0.3"/>
  <cols>
    <col min="1" max="1" width="33" customWidth="1"/>
    <col min="2" max="2" width="21.109375" customWidth="1"/>
    <col min="3" max="3" width="16.33203125" customWidth="1"/>
    <col min="4" max="4" width="23" customWidth="1"/>
    <col min="5" max="5" width="17.44140625" customWidth="1"/>
    <col min="6" max="6" width="15.109375" customWidth="1"/>
    <col min="7" max="7" width="21" customWidth="1"/>
    <col min="8" max="8" width="17" customWidth="1"/>
    <col min="9" max="9" width="23.21875" customWidth="1"/>
    <col min="10" max="10" width="21.44140625" customWidth="1"/>
    <col min="11" max="12" width="19" customWidth="1"/>
    <col min="13" max="13" width="20.6640625" customWidth="1"/>
    <col min="14" max="14" width="8.88671875" style="38"/>
  </cols>
  <sheetData>
    <row r="1" spans="1:14" ht="15.6" customHeight="1" x14ac:dyDescent="0.3">
      <c r="A1" s="1" t="s">
        <v>79</v>
      </c>
      <c r="B1" s="9">
        <f>Saannot!$D$15</f>
        <v>0</v>
      </c>
    </row>
    <row r="2" spans="1:14" ht="15.6" customHeight="1" x14ac:dyDescent="0.3">
      <c r="A2" s="75" t="s">
        <v>168</v>
      </c>
      <c r="B2" s="74"/>
      <c r="C2" s="74"/>
      <c r="D2" s="74"/>
      <c r="E2" s="74"/>
      <c r="F2" s="74"/>
      <c r="G2" s="74"/>
      <c r="H2" s="74"/>
      <c r="I2" s="74"/>
      <c r="J2" s="74"/>
    </row>
    <row r="4" spans="1:14" ht="28.8" x14ac:dyDescent="0.3">
      <c r="A4" s="15" t="s">
        <v>80</v>
      </c>
      <c r="B4" s="15" t="s">
        <v>81</v>
      </c>
      <c r="C4" s="15" t="s">
        <v>82</v>
      </c>
      <c r="D4" s="15" t="s">
        <v>135</v>
      </c>
      <c r="E4" s="15" t="s">
        <v>136</v>
      </c>
      <c r="F4" s="15" t="s">
        <v>137</v>
      </c>
      <c r="G4" s="15" t="s">
        <v>138</v>
      </c>
      <c r="H4" s="15" t="s">
        <v>139</v>
      </c>
      <c r="I4" s="15" t="s">
        <v>141</v>
      </c>
      <c r="J4" s="15" t="s">
        <v>142</v>
      </c>
      <c r="K4" s="15" t="s">
        <v>143</v>
      </c>
      <c r="L4" s="15" t="s">
        <v>86</v>
      </c>
      <c r="M4" s="15" t="s">
        <v>144</v>
      </c>
      <c r="N4" s="36" t="s">
        <v>145</v>
      </c>
    </row>
    <row r="5" spans="1:14" x14ac:dyDescent="0.3">
      <c r="A5" s="16" t="s">
        <v>30</v>
      </c>
      <c r="B5" s="24">
        <f>Saannot!AA19</f>
        <v>0</v>
      </c>
      <c r="C5" s="24">
        <f>Saannot!AB19</f>
        <v>0</v>
      </c>
      <c r="D5" s="65">
        <v>0</v>
      </c>
      <c r="E5" s="65"/>
      <c r="F5" s="25">
        <f>$B$1</f>
        <v>0</v>
      </c>
      <c r="G5" s="25">
        <f>N(B5)*N(F5)</f>
        <v>0</v>
      </c>
      <c r="H5" s="25">
        <f>N(C5)*N(F5)</f>
        <v>0</v>
      </c>
      <c r="I5" s="19">
        <f>N(G5)*N(D5) + N(H5)*N(E5)</f>
        <v>0</v>
      </c>
      <c r="J5" s="22">
        <f>IFERROR(VLOOKUP(A5,Menot!$A$34:$G$57,7,FALSE),0)</f>
        <v>0</v>
      </c>
      <c r="K5" s="19">
        <f>J5*G5</f>
        <v>0</v>
      </c>
      <c r="L5" s="19">
        <f>Lisätyö!E13</f>
        <v>0</v>
      </c>
      <c r="M5" s="19">
        <f>I5-K5-L5</f>
        <v>0</v>
      </c>
      <c r="N5" s="45" t="e">
        <f>M5/I5</f>
        <v>#DIV/0!</v>
      </c>
    </row>
    <row r="6" spans="1:14" x14ac:dyDescent="0.3">
      <c r="A6" s="16" t="s">
        <v>31</v>
      </c>
      <c r="B6" s="24">
        <f>Saannot!AA20</f>
        <v>0</v>
      </c>
      <c r="C6" s="24">
        <f>Saannot!AB20</f>
        <v>0</v>
      </c>
      <c r="D6" s="65"/>
      <c r="E6" s="65">
        <v>0</v>
      </c>
      <c r="F6" s="25">
        <f t="shared" ref="F6:F28" si="0">$B$1</f>
        <v>0</v>
      </c>
      <c r="G6" s="25">
        <f t="shared" ref="G6:G28" si="1">N(B6)*N(F6)</f>
        <v>0</v>
      </c>
      <c r="H6" s="25">
        <f t="shared" ref="H6:H28" si="2">N(C6)*N(F6)</f>
        <v>0</v>
      </c>
      <c r="I6" s="19">
        <f t="shared" ref="I6:I28" si="3">N(G6)*N(D6) + N(H6)*N(E6)</f>
        <v>0</v>
      </c>
      <c r="J6" s="22">
        <f>IFERROR(VLOOKUP(A6,Menot!$A$34:$G$57,7,FALSE),0)</f>
        <v>0</v>
      </c>
      <c r="K6" s="19">
        <f t="shared" ref="K6:K28" si="4">J6*G6</f>
        <v>0</v>
      </c>
      <c r="L6" s="19">
        <f>Lisätyö!E14</f>
        <v>0</v>
      </c>
      <c r="M6" s="19">
        <f t="shared" ref="M6:M28" si="5">I6-K6-L6</f>
        <v>0</v>
      </c>
      <c r="N6" s="45" t="e">
        <f t="shared" ref="N6:N29" si="6">M6/I6</f>
        <v>#DIV/0!</v>
      </c>
    </row>
    <row r="7" spans="1:14" x14ac:dyDescent="0.3">
      <c r="A7" s="16" t="s">
        <v>32</v>
      </c>
      <c r="B7" s="24">
        <f>Saannot!AA21</f>
        <v>0</v>
      </c>
      <c r="C7" s="24">
        <f>Saannot!AB21</f>
        <v>0</v>
      </c>
      <c r="D7" s="65">
        <v>0</v>
      </c>
      <c r="E7" s="65"/>
      <c r="F7" s="25">
        <f t="shared" si="0"/>
        <v>0</v>
      </c>
      <c r="G7" s="25">
        <f t="shared" si="1"/>
        <v>0</v>
      </c>
      <c r="H7" s="25">
        <f t="shared" si="2"/>
        <v>0</v>
      </c>
      <c r="I7" s="19">
        <f t="shared" si="3"/>
        <v>0</v>
      </c>
      <c r="J7" s="22">
        <f>IFERROR(VLOOKUP(A7,Menot!$A$34:$G$57,7,FALSE),0)</f>
        <v>0</v>
      </c>
      <c r="K7" s="19">
        <f t="shared" si="4"/>
        <v>0</v>
      </c>
      <c r="L7" s="19">
        <f>Lisätyö!E15</f>
        <v>0</v>
      </c>
      <c r="M7" s="19">
        <f t="shared" si="5"/>
        <v>0</v>
      </c>
      <c r="N7" s="45" t="e">
        <f t="shared" si="6"/>
        <v>#DIV/0!</v>
      </c>
    </row>
    <row r="8" spans="1:14" x14ac:dyDescent="0.3">
      <c r="A8" s="16" t="s">
        <v>33</v>
      </c>
      <c r="B8" s="24">
        <f>Saannot!AA22</f>
        <v>0</v>
      </c>
      <c r="C8" s="24">
        <f>Saannot!AB22</f>
        <v>0</v>
      </c>
      <c r="D8" s="65">
        <v>0</v>
      </c>
      <c r="E8" s="65"/>
      <c r="F8" s="25">
        <f t="shared" si="0"/>
        <v>0</v>
      </c>
      <c r="G8" s="25">
        <f t="shared" si="1"/>
        <v>0</v>
      </c>
      <c r="H8" s="25">
        <f t="shared" si="2"/>
        <v>0</v>
      </c>
      <c r="I8" s="19">
        <f t="shared" si="3"/>
        <v>0</v>
      </c>
      <c r="J8" s="22">
        <f>IFERROR(VLOOKUP(A8,Menot!$A$34:$G$57,7,FALSE),0)</f>
        <v>0</v>
      </c>
      <c r="K8" s="19">
        <f t="shared" si="4"/>
        <v>0</v>
      </c>
      <c r="L8" s="19">
        <f>Lisätyö!E16</f>
        <v>0</v>
      </c>
      <c r="M8" s="19">
        <f t="shared" si="5"/>
        <v>0</v>
      </c>
      <c r="N8" s="45" t="e">
        <f t="shared" si="6"/>
        <v>#DIV/0!</v>
      </c>
    </row>
    <row r="9" spans="1:14" x14ac:dyDescent="0.3">
      <c r="A9" s="16" t="s">
        <v>34</v>
      </c>
      <c r="B9" s="24">
        <f>Saannot!AA23</f>
        <v>0</v>
      </c>
      <c r="C9" s="24">
        <f>Saannot!AB23</f>
        <v>0</v>
      </c>
      <c r="D9" s="65">
        <v>0</v>
      </c>
      <c r="E9" s="65"/>
      <c r="F9" s="25">
        <f t="shared" si="0"/>
        <v>0</v>
      </c>
      <c r="G9" s="25">
        <f t="shared" si="1"/>
        <v>0</v>
      </c>
      <c r="H9" s="25">
        <f t="shared" si="2"/>
        <v>0</v>
      </c>
      <c r="I9" s="19">
        <f t="shared" si="3"/>
        <v>0</v>
      </c>
      <c r="J9" s="22">
        <f>IFERROR(VLOOKUP(A9,Menot!$A$34:$G$57,7,FALSE),0)</f>
        <v>0</v>
      </c>
      <c r="K9" s="19">
        <f t="shared" si="4"/>
        <v>0</v>
      </c>
      <c r="L9" s="19">
        <f>Lisätyö!E17</f>
        <v>0</v>
      </c>
      <c r="M9" s="19">
        <f t="shared" si="5"/>
        <v>0</v>
      </c>
      <c r="N9" s="45" t="e">
        <f t="shared" si="6"/>
        <v>#DIV/0!</v>
      </c>
    </row>
    <row r="10" spans="1:14" x14ac:dyDescent="0.3">
      <c r="A10" s="16" t="s">
        <v>35</v>
      </c>
      <c r="B10" s="24">
        <f>Saannot!AA24</f>
        <v>0</v>
      </c>
      <c r="C10" s="24">
        <f>Saannot!AB24</f>
        <v>0</v>
      </c>
      <c r="D10" s="65">
        <v>0</v>
      </c>
      <c r="E10" s="65"/>
      <c r="F10" s="25">
        <f t="shared" si="0"/>
        <v>0</v>
      </c>
      <c r="G10" s="25">
        <f t="shared" si="1"/>
        <v>0</v>
      </c>
      <c r="H10" s="25">
        <f t="shared" si="2"/>
        <v>0</v>
      </c>
      <c r="I10" s="19">
        <f t="shared" si="3"/>
        <v>0</v>
      </c>
      <c r="J10" s="22">
        <f>IFERROR(VLOOKUP(A10,Menot!$A$34:$G$57,7,FALSE),0)</f>
        <v>0</v>
      </c>
      <c r="K10" s="19">
        <f t="shared" si="4"/>
        <v>0</v>
      </c>
      <c r="L10" s="19">
        <f>Lisätyö!E18</f>
        <v>0</v>
      </c>
      <c r="M10" s="19">
        <f t="shared" si="5"/>
        <v>0</v>
      </c>
      <c r="N10" s="45" t="e">
        <f t="shared" si="6"/>
        <v>#DIV/0!</v>
      </c>
    </row>
    <row r="11" spans="1:14" x14ac:dyDescent="0.3">
      <c r="A11" s="16" t="s">
        <v>36</v>
      </c>
      <c r="B11" s="24">
        <f>Saannot!AA25</f>
        <v>0</v>
      </c>
      <c r="C11" s="24">
        <f>Saannot!AB25</f>
        <v>0</v>
      </c>
      <c r="D11" s="65">
        <v>0</v>
      </c>
      <c r="E11" s="65"/>
      <c r="F11" s="25">
        <f t="shared" si="0"/>
        <v>0</v>
      </c>
      <c r="G11" s="25">
        <f t="shared" si="1"/>
        <v>0</v>
      </c>
      <c r="H11" s="25">
        <f t="shared" si="2"/>
        <v>0</v>
      </c>
      <c r="I11" s="19">
        <f t="shared" si="3"/>
        <v>0</v>
      </c>
      <c r="J11" s="22">
        <f>IFERROR(VLOOKUP(A11,Menot!$A$34:$G$57,7,FALSE),0)</f>
        <v>0</v>
      </c>
      <c r="K11" s="19">
        <f t="shared" si="4"/>
        <v>0</v>
      </c>
      <c r="L11" s="19">
        <f>Lisätyö!E19</f>
        <v>0</v>
      </c>
      <c r="M11" s="19">
        <f t="shared" si="5"/>
        <v>0</v>
      </c>
      <c r="N11" s="45" t="e">
        <f t="shared" si="6"/>
        <v>#DIV/0!</v>
      </c>
    </row>
    <row r="12" spans="1:14" x14ac:dyDescent="0.3">
      <c r="A12" s="16" t="s">
        <v>37</v>
      </c>
      <c r="B12" s="24">
        <f>Saannot!AA26</f>
        <v>0</v>
      </c>
      <c r="C12" s="24">
        <f>Saannot!AB26</f>
        <v>0</v>
      </c>
      <c r="D12" s="65">
        <v>0</v>
      </c>
      <c r="E12" s="65"/>
      <c r="F12" s="25">
        <f t="shared" si="0"/>
        <v>0</v>
      </c>
      <c r="G12" s="25">
        <f t="shared" si="1"/>
        <v>0</v>
      </c>
      <c r="H12" s="25">
        <f t="shared" si="2"/>
        <v>0</v>
      </c>
      <c r="I12" s="19">
        <f t="shared" si="3"/>
        <v>0</v>
      </c>
      <c r="J12" s="22">
        <f>IFERROR(VLOOKUP(A12,Menot!$A$34:$G$57,7,FALSE),0)</f>
        <v>0</v>
      </c>
      <c r="K12" s="19">
        <f t="shared" si="4"/>
        <v>0</v>
      </c>
      <c r="L12" s="19">
        <f>Lisätyö!E20</f>
        <v>0</v>
      </c>
      <c r="M12" s="19">
        <f t="shared" si="5"/>
        <v>0</v>
      </c>
      <c r="N12" s="45" t="e">
        <f t="shared" si="6"/>
        <v>#DIV/0!</v>
      </c>
    </row>
    <row r="13" spans="1:14" x14ac:dyDescent="0.3">
      <c r="A13" s="16" t="s">
        <v>38</v>
      </c>
      <c r="B13" s="24">
        <f>Saannot!AA27</f>
        <v>0</v>
      </c>
      <c r="C13" s="24">
        <f>Saannot!AB27</f>
        <v>0</v>
      </c>
      <c r="D13" s="65">
        <v>0</v>
      </c>
      <c r="E13" s="65"/>
      <c r="F13" s="25">
        <f t="shared" si="0"/>
        <v>0</v>
      </c>
      <c r="G13" s="25">
        <f t="shared" si="1"/>
        <v>0</v>
      </c>
      <c r="H13" s="25">
        <f t="shared" si="2"/>
        <v>0</v>
      </c>
      <c r="I13" s="19">
        <f t="shared" si="3"/>
        <v>0</v>
      </c>
      <c r="J13" s="22">
        <f>IFERROR(VLOOKUP(A13,Menot!$A$34:$G$57,7,FALSE),0)</f>
        <v>0</v>
      </c>
      <c r="K13" s="19">
        <f t="shared" si="4"/>
        <v>0</v>
      </c>
      <c r="L13" s="19">
        <f>Lisätyö!E21</f>
        <v>0</v>
      </c>
      <c r="M13" s="19">
        <f t="shared" si="5"/>
        <v>0</v>
      </c>
      <c r="N13" s="45" t="e">
        <f t="shared" si="6"/>
        <v>#DIV/0!</v>
      </c>
    </row>
    <row r="14" spans="1:14" x14ac:dyDescent="0.3">
      <c r="A14" s="16" t="s">
        <v>39</v>
      </c>
      <c r="B14" s="24">
        <f>Saannot!AA28</f>
        <v>0</v>
      </c>
      <c r="C14" s="24">
        <f>Saannot!AB28</f>
        <v>0</v>
      </c>
      <c r="D14" s="65">
        <v>0</v>
      </c>
      <c r="E14" s="65"/>
      <c r="F14" s="25">
        <f t="shared" si="0"/>
        <v>0</v>
      </c>
      <c r="G14" s="25">
        <f t="shared" si="1"/>
        <v>0</v>
      </c>
      <c r="H14" s="25">
        <f t="shared" si="2"/>
        <v>0</v>
      </c>
      <c r="I14" s="19">
        <f t="shared" si="3"/>
        <v>0</v>
      </c>
      <c r="J14" s="22">
        <f>IFERROR(VLOOKUP(A14,Menot!$A$34:$G$57,7,FALSE),0)</f>
        <v>0</v>
      </c>
      <c r="K14" s="19">
        <f t="shared" si="4"/>
        <v>0</v>
      </c>
      <c r="L14" s="19">
        <f>Lisätyö!E22</f>
        <v>0</v>
      </c>
      <c r="M14" s="19">
        <f t="shared" si="5"/>
        <v>0</v>
      </c>
      <c r="N14" s="45" t="e">
        <f t="shared" si="6"/>
        <v>#DIV/0!</v>
      </c>
    </row>
    <row r="15" spans="1:14" x14ac:dyDescent="0.3">
      <c r="A15" s="16" t="s">
        <v>40</v>
      </c>
      <c r="B15" s="24">
        <f>Saannot!AA29</f>
        <v>0</v>
      </c>
      <c r="C15" s="24">
        <f>Saannot!AB29</f>
        <v>0</v>
      </c>
      <c r="D15" s="65">
        <v>0</v>
      </c>
      <c r="E15" s="65"/>
      <c r="F15" s="25">
        <f t="shared" si="0"/>
        <v>0</v>
      </c>
      <c r="G15" s="25">
        <f t="shared" si="1"/>
        <v>0</v>
      </c>
      <c r="H15" s="25">
        <f t="shared" si="2"/>
        <v>0</v>
      </c>
      <c r="I15" s="19">
        <f t="shared" si="3"/>
        <v>0</v>
      </c>
      <c r="J15" s="22">
        <f>IFERROR(VLOOKUP(A15,Menot!$A$34:$G$57,7,FALSE),0)</f>
        <v>0</v>
      </c>
      <c r="K15" s="19">
        <f t="shared" si="4"/>
        <v>0</v>
      </c>
      <c r="L15" s="19">
        <f>Lisätyö!E23</f>
        <v>0</v>
      </c>
      <c r="M15" s="19">
        <f t="shared" si="5"/>
        <v>0</v>
      </c>
      <c r="N15" s="45" t="e">
        <f t="shared" si="6"/>
        <v>#DIV/0!</v>
      </c>
    </row>
    <row r="16" spans="1:14" x14ac:dyDescent="0.3">
      <c r="A16" s="16" t="s">
        <v>41</v>
      </c>
      <c r="B16" s="24">
        <f>Saannot!AA30</f>
        <v>0</v>
      </c>
      <c r="C16" s="24">
        <f>Saannot!AB30</f>
        <v>0</v>
      </c>
      <c r="D16" s="65">
        <v>0</v>
      </c>
      <c r="E16" s="65"/>
      <c r="F16" s="25">
        <f t="shared" si="0"/>
        <v>0</v>
      </c>
      <c r="G16" s="25">
        <f t="shared" si="1"/>
        <v>0</v>
      </c>
      <c r="H16" s="25">
        <f t="shared" si="2"/>
        <v>0</v>
      </c>
      <c r="I16" s="19">
        <f t="shared" si="3"/>
        <v>0</v>
      </c>
      <c r="J16" s="22">
        <f>IFERROR(VLOOKUP(A16,Menot!$A$34:$G$57,7,FALSE),0)</f>
        <v>0</v>
      </c>
      <c r="K16" s="19">
        <f t="shared" si="4"/>
        <v>0</v>
      </c>
      <c r="L16" s="19">
        <f>Lisätyö!E24</f>
        <v>0</v>
      </c>
      <c r="M16" s="19">
        <f t="shared" si="5"/>
        <v>0</v>
      </c>
      <c r="N16" s="45" t="e">
        <f t="shared" si="6"/>
        <v>#DIV/0!</v>
      </c>
    </row>
    <row r="17" spans="1:14" x14ac:dyDescent="0.3">
      <c r="A17" s="16" t="s">
        <v>42</v>
      </c>
      <c r="B17" s="24">
        <f>Saannot!AA31</f>
        <v>0</v>
      </c>
      <c r="C17" s="24">
        <f>Saannot!AB31</f>
        <v>0</v>
      </c>
      <c r="D17" s="65">
        <v>0</v>
      </c>
      <c r="E17" s="65"/>
      <c r="F17" s="25">
        <f t="shared" si="0"/>
        <v>0</v>
      </c>
      <c r="G17" s="25">
        <f t="shared" si="1"/>
        <v>0</v>
      </c>
      <c r="H17" s="25">
        <f t="shared" si="2"/>
        <v>0</v>
      </c>
      <c r="I17" s="19">
        <f t="shared" si="3"/>
        <v>0</v>
      </c>
      <c r="J17" s="22">
        <f>IFERROR(VLOOKUP(A17,Menot!$A$34:$G$57,7,FALSE),0)</f>
        <v>0</v>
      </c>
      <c r="K17" s="19">
        <f t="shared" si="4"/>
        <v>0</v>
      </c>
      <c r="L17" s="19">
        <f>Lisätyö!E25</f>
        <v>0</v>
      </c>
      <c r="M17" s="19">
        <f t="shared" si="5"/>
        <v>0</v>
      </c>
      <c r="N17" s="45" t="e">
        <f t="shared" si="6"/>
        <v>#DIV/0!</v>
      </c>
    </row>
    <row r="18" spans="1:14" x14ac:dyDescent="0.3">
      <c r="A18" s="16" t="s">
        <v>43</v>
      </c>
      <c r="B18" s="24">
        <f>Saannot!AA32</f>
        <v>0</v>
      </c>
      <c r="C18" s="24">
        <f>Saannot!AB32</f>
        <v>0</v>
      </c>
      <c r="D18" s="65">
        <v>0</v>
      </c>
      <c r="E18" s="65"/>
      <c r="F18" s="25">
        <f t="shared" si="0"/>
        <v>0</v>
      </c>
      <c r="G18" s="25">
        <f t="shared" si="1"/>
        <v>0</v>
      </c>
      <c r="H18" s="25">
        <f t="shared" si="2"/>
        <v>0</v>
      </c>
      <c r="I18" s="19">
        <f t="shared" si="3"/>
        <v>0</v>
      </c>
      <c r="J18" s="22">
        <f>IFERROR(VLOOKUP(A18,Menot!$A$34:$G$57,7,FALSE),0)</f>
        <v>0</v>
      </c>
      <c r="K18" s="19">
        <f t="shared" si="4"/>
        <v>0</v>
      </c>
      <c r="L18" s="19">
        <f>Lisätyö!E26</f>
        <v>0</v>
      </c>
      <c r="M18" s="19">
        <f t="shared" si="5"/>
        <v>0</v>
      </c>
      <c r="N18" s="45" t="e">
        <f t="shared" si="6"/>
        <v>#DIV/0!</v>
      </c>
    </row>
    <row r="19" spans="1:14" x14ac:dyDescent="0.3">
      <c r="A19" s="16" t="s">
        <v>44</v>
      </c>
      <c r="B19" s="24">
        <f>Saannot!AA33</f>
        <v>0</v>
      </c>
      <c r="C19" s="24">
        <f>Saannot!AB33</f>
        <v>0</v>
      </c>
      <c r="D19" s="65"/>
      <c r="E19" s="65">
        <v>0</v>
      </c>
      <c r="F19" s="25">
        <f t="shared" si="0"/>
        <v>0</v>
      </c>
      <c r="G19" s="25">
        <f t="shared" si="1"/>
        <v>0</v>
      </c>
      <c r="H19" s="25">
        <f t="shared" si="2"/>
        <v>0</v>
      </c>
      <c r="I19" s="19">
        <f t="shared" si="3"/>
        <v>0</v>
      </c>
      <c r="J19" s="22">
        <f>IFERROR(VLOOKUP(A19,Menot!$A$34:$G$57,7,FALSE),0)</f>
        <v>0</v>
      </c>
      <c r="K19" s="19">
        <f t="shared" si="4"/>
        <v>0</v>
      </c>
      <c r="L19" s="19">
        <f>Lisätyö!E27</f>
        <v>0</v>
      </c>
      <c r="M19" s="19">
        <f t="shared" si="5"/>
        <v>0</v>
      </c>
      <c r="N19" s="45" t="e">
        <f t="shared" si="6"/>
        <v>#DIV/0!</v>
      </c>
    </row>
    <row r="20" spans="1:14" x14ac:dyDescent="0.3">
      <c r="A20" s="16" t="s">
        <v>45</v>
      </c>
      <c r="B20" s="24">
        <f>Saannot!AA34</f>
        <v>0</v>
      </c>
      <c r="C20" s="24">
        <f>Saannot!AB34</f>
        <v>0</v>
      </c>
      <c r="D20" s="65">
        <v>0</v>
      </c>
      <c r="E20" s="65"/>
      <c r="F20" s="25">
        <f t="shared" si="0"/>
        <v>0</v>
      </c>
      <c r="G20" s="25">
        <f t="shared" si="1"/>
        <v>0</v>
      </c>
      <c r="H20" s="25">
        <f t="shared" si="2"/>
        <v>0</v>
      </c>
      <c r="I20" s="19">
        <f t="shared" si="3"/>
        <v>0</v>
      </c>
      <c r="J20" s="22">
        <f>IFERROR(VLOOKUP(A20,Menot!$A$34:$G$57,7,FALSE),0)</f>
        <v>0</v>
      </c>
      <c r="K20" s="19">
        <f t="shared" si="4"/>
        <v>0</v>
      </c>
      <c r="L20" s="19">
        <f>Lisätyö!E28</f>
        <v>0</v>
      </c>
      <c r="M20" s="19">
        <f t="shared" si="5"/>
        <v>0</v>
      </c>
      <c r="N20" s="45" t="e">
        <f t="shared" si="6"/>
        <v>#DIV/0!</v>
      </c>
    </row>
    <row r="21" spans="1:14" x14ac:dyDescent="0.3">
      <c r="A21" s="16" t="s">
        <v>46</v>
      </c>
      <c r="B21" s="24">
        <f>Saannot!AA35</f>
        <v>0</v>
      </c>
      <c r="C21" s="24">
        <f>Saannot!AB35</f>
        <v>0</v>
      </c>
      <c r="D21" s="65">
        <v>0</v>
      </c>
      <c r="E21" s="65"/>
      <c r="F21" s="25">
        <f t="shared" si="0"/>
        <v>0</v>
      </c>
      <c r="G21" s="25">
        <f t="shared" si="1"/>
        <v>0</v>
      </c>
      <c r="H21" s="25">
        <f t="shared" si="2"/>
        <v>0</v>
      </c>
      <c r="I21" s="19">
        <f t="shared" si="3"/>
        <v>0</v>
      </c>
      <c r="J21" s="22">
        <f>IFERROR(VLOOKUP(A21,Menot!$A$34:$G$57,7,FALSE),0)</f>
        <v>0</v>
      </c>
      <c r="K21" s="19">
        <f t="shared" si="4"/>
        <v>0</v>
      </c>
      <c r="L21" s="19">
        <f>Lisätyö!E29</f>
        <v>0</v>
      </c>
      <c r="M21" s="19">
        <f t="shared" si="5"/>
        <v>0</v>
      </c>
      <c r="N21" s="45" t="e">
        <f t="shared" si="6"/>
        <v>#DIV/0!</v>
      </c>
    </row>
    <row r="22" spans="1:14" x14ac:dyDescent="0.3">
      <c r="A22" s="16" t="s">
        <v>47</v>
      </c>
      <c r="B22" s="24">
        <f>Saannot!AA36</f>
        <v>0</v>
      </c>
      <c r="C22" s="24">
        <f>Saannot!AB36</f>
        <v>0</v>
      </c>
      <c r="D22" s="65">
        <v>0</v>
      </c>
      <c r="E22" s="65"/>
      <c r="F22" s="25">
        <f t="shared" si="0"/>
        <v>0</v>
      </c>
      <c r="G22" s="25">
        <f t="shared" si="1"/>
        <v>0</v>
      </c>
      <c r="H22" s="25">
        <f t="shared" si="2"/>
        <v>0</v>
      </c>
      <c r="I22" s="19">
        <f t="shared" si="3"/>
        <v>0</v>
      </c>
      <c r="J22" s="22">
        <f>IFERROR(VLOOKUP(A22,Menot!$A$34:$G$57,7,FALSE),0)</f>
        <v>0</v>
      </c>
      <c r="K22" s="19">
        <f t="shared" si="4"/>
        <v>0</v>
      </c>
      <c r="L22" s="19">
        <f>Lisätyö!E30</f>
        <v>0</v>
      </c>
      <c r="M22" s="19">
        <f t="shared" si="5"/>
        <v>0</v>
      </c>
      <c r="N22" s="45" t="e">
        <f t="shared" si="6"/>
        <v>#DIV/0!</v>
      </c>
    </row>
    <row r="23" spans="1:14" x14ac:dyDescent="0.3">
      <c r="A23" s="16" t="s">
        <v>48</v>
      </c>
      <c r="B23" s="24">
        <f>Saannot!AA37</f>
        <v>0</v>
      </c>
      <c r="C23" s="24">
        <f>Saannot!AB37</f>
        <v>0</v>
      </c>
      <c r="D23" s="65">
        <v>0</v>
      </c>
      <c r="E23" s="65"/>
      <c r="F23" s="25">
        <f t="shared" si="0"/>
        <v>0</v>
      </c>
      <c r="G23" s="25">
        <f t="shared" si="1"/>
        <v>0</v>
      </c>
      <c r="H23" s="25">
        <f t="shared" si="2"/>
        <v>0</v>
      </c>
      <c r="I23" s="19">
        <f t="shared" si="3"/>
        <v>0</v>
      </c>
      <c r="J23" s="22">
        <f>IFERROR(VLOOKUP(A23,Menot!$A$34:$G$57,7,FALSE),0)</f>
        <v>0</v>
      </c>
      <c r="K23" s="19">
        <f t="shared" si="4"/>
        <v>0</v>
      </c>
      <c r="L23" s="19">
        <f>Lisätyö!E31</f>
        <v>0</v>
      </c>
      <c r="M23" s="19">
        <f t="shared" si="5"/>
        <v>0</v>
      </c>
      <c r="N23" s="45" t="e">
        <f t="shared" si="6"/>
        <v>#DIV/0!</v>
      </c>
    </row>
    <row r="24" spans="1:14" x14ac:dyDescent="0.3">
      <c r="A24" s="16" t="s">
        <v>49</v>
      </c>
      <c r="B24" s="24">
        <f>Saannot!AA38</f>
        <v>0</v>
      </c>
      <c r="C24" s="24">
        <f>Saannot!AB38</f>
        <v>0</v>
      </c>
      <c r="D24" s="65">
        <v>0</v>
      </c>
      <c r="E24" s="65"/>
      <c r="F24" s="25">
        <f t="shared" si="0"/>
        <v>0</v>
      </c>
      <c r="G24" s="25">
        <f t="shared" si="1"/>
        <v>0</v>
      </c>
      <c r="H24" s="25">
        <f t="shared" si="2"/>
        <v>0</v>
      </c>
      <c r="I24" s="19">
        <f t="shared" si="3"/>
        <v>0</v>
      </c>
      <c r="J24" s="22">
        <f>IFERROR(VLOOKUP(A24,Menot!$A$34:$G$57,7,FALSE),0)</f>
        <v>0</v>
      </c>
      <c r="K24" s="19">
        <f t="shared" si="4"/>
        <v>0</v>
      </c>
      <c r="L24" s="19">
        <f>Lisätyö!E32</f>
        <v>0</v>
      </c>
      <c r="M24" s="19">
        <f t="shared" si="5"/>
        <v>0</v>
      </c>
      <c r="N24" s="45" t="e">
        <f t="shared" si="6"/>
        <v>#DIV/0!</v>
      </c>
    </row>
    <row r="25" spans="1:14" x14ac:dyDescent="0.3">
      <c r="A25" s="16" t="s">
        <v>50</v>
      </c>
      <c r="B25" s="24">
        <f>Saannot!AA39</f>
        <v>0</v>
      </c>
      <c r="C25" s="24">
        <f>Saannot!AB39</f>
        <v>0</v>
      </c>
      <c r="D25" s="65">
        <v>0</v>
      </c>
      <c r="E25" s="65"/>
      <c r="F25" s="25">
        <f t="shared" si="0"/>
        <v>0</v>
      </c>
      <c r="G25" s="25">
        <f t="shared" si="1"/>
        <v>0</v>
      </c>
      <c r="H25" s="25">
        <f t="shared" si="2"/>
        <v>0</v>
      </c>
      <c r="I25" s="19">
        <f t="shared" si="3"/>
        <v>0</v>
      </c>
      <c r="J25" s="22">
        <f>IFERROR(VLOOKUP(A25,Menot!$A$34:$G$57,7,FALSE),0)</f>
        <v>0</v>
      </c>
      <c r="K25" s="19">
        <f t="shared" si="4"/>
        <v>0</v>
      </c>
      <c r="L25" s="19">
        <f>Lisätyö!E33</f>
        <v>0</v>
      </c>
      <c r="M25" s="19">
        <f t="shared" si="5"/>
        <v>0</v>
      </c>
      <c r="N25" s="45" t="e">
        <f t="shared" si="6"/>
        <v>#DIV/0!</v>
      </c>
    </row>
    <row r="26" spans="1:14" x14ac:dyDescent="0.3">
      <c r="A26" s="16" t="s">
        <v>51</v>
      </c>
      <c r="B26" s="24">
        <f>Saannot!AA40</f>
        <v>0</v>
      </c>
      <c r="C26" s="24">
        <f>Saannot!AB40</f>
        <v>0</v>
      </c>
      <c r="D26" s="65">
        <v>0</v>
      </c>
      <c r="E26" s="65"/>
      <c r="F26" s="25">
        <f t="shared" si="0"/>
        <v>0</v>
      </c>
      <c r="G26" s="25">
        <f t="shared" si="1"/>
        <v>0</v>
      </c>
      <c r="H26" s="25">
        <f t="shared" si="2"/>
        <v>0</v>
      </c>
      <c r="I26" s="19">
        <f t="shared" si="3"/>
        <v>0</v>
      </c>
      <c r="J26" s="22">
        <f>IFERROR(VLOOKUP(A26,Menot!$A$34:$G$57,7,FALSE),0)</f>
        <v>0</v>
      </c>
      <c r="K26" s="19">
        <f t="shared" si="4"/>
        <v>0</v>
      </c>
      <c r="L26" s="19">
        <f>Lisätyö!E34</f>
        <v>0</v>
      </c>
      <c r="M26" s="19">
        <f t="shared" si="5"/>
        <v>0</v>
      </c>
      <c r="N26" s="45" t="e">
        <f t="shared" si="6"/>
        <v>#DIV/0!</v>
      </c>
    </row>
    <row r="27" spans="1:14" x14ac:dyDescent="0.3">
      <c r="A27" s="16" t="s">
        <v>52</v>
      </c>
      <c r="B27" s="24">
        <f>Saannot!AA41</f>
        <v>0</v>
      </c>
      <c r="C27" s="24">
        <f>Saannot!AB41</f>
        <v>0</v>
      </c>
      <c r="D27" s="65">
        <v>0</v>
      </c>
      <c r="E27" s="65"/>
      <c r="F27" s="25">
        <f t="shared" si="0"/>
        <v>0</v>
      </c>
      <c r="G27" s="25">
        <f t="shared" si="1"/>
        <v>0</v>
      </c>
      <c r="H27" s="25">
        <f t="shared" si="2"/>
        <v>0</v>
      </c>
      <c r="I27" s="19">
        <f t="shared" si="3"/>
        <v>0</v>
      </c>
      <c r="J27" s="22">
        <f>IFERROR(VLOOKUP(A27,Menot!$A$34:$G$57,7,FALSE),0)</f>
        <v>0</v>
      </c>
      <c r="K27" s="19">
        <f t="shared" si="4"/>
        <v>0</v>
      </c>
      <c r="L27" s="19">
        <f>Lisätyö!E35</f>
        <v>0</v>
      </c>
      <c r="M27" s="19">
        <f t="shared" si="5"/>
        <v>0</v>
      </c>
      <c r="N27" s="45" t="e">
        <f t="shared" si="6"/>
        <v>#DIV/0!</v>
      </c>
    </row>
    <row r="28" spans="1:14" x14ac:dyDescent="0.3">
      <c r="A28" s="16" t="s">
        <v>53</v>
      </c>
      <c r="B28" s="24">
        <f>Saannot!AA42</f>
        <v>0</v>
      </c>
      <c r="C28" s="24">
        <f>Saannot!AB42</f>
        <v>0</v>
      </c>
      <c r="D28" s="65"/>
      <c r="E28" s="65">
        <v>0</v>
      </c>
      <c r="F28" s="25">
        <f t="shared" si="0"/>
        <v>0</v>
      </c>
      <c r="G28" s="25">
        <f t="shared" si="1"/>
        <v>0</v>
      </c>
      <c r="H28" s="25">
        <f t="shared" si="2"/>
        <v>0</v>
      </c>
      <c r="I28" s="19">
        <f t="shared" si="3"/>
        <v>0</v>
      </c>
      <c r="J28" s="22">
        <f>IFERROR(VLOOKUP(A28,Menot!$A$34:$G$57,7,FALSE),0)</f>
        <v>0</v>
      </c>
      <c r="K28" s="19">
        <f t="shared" si="4"/>
        <v>0</v>
      </c>
      <c r="L28" s="19">
        <f>Lisätyö!E36</f>
        <v>0</v>
      </c>
      <c r="M28" s="19">
        <f t="shared" si="5"/>
        <v>0</v>
      </c>
      <c r="N28" s="45" t="e">
        <f t="shared" si="6"/>
        <v>#DIV/0!</v>
      </c>
    </row>
    <row r="29" spans="1:14" x14ac:dyDescent="0.3">
      <c r="A29" s="26" t="s">
        <v>13</v>
      </c>
      <c r="I29" s="27">
        <f>SUM(I5:I28)</f>
        <v>0</v>
      </c>
      <c r="K29" s="27">
        <f>SUM(K5:K28)</f>
        <v>0</v>
      </c>
      <c r="L29" s="27">
        <f>SUM(L5:L28)</f>
        <v>0</v>
      </c>
      <c r="M29" s="27">
        <f>SUM(M5:M28)</f>
        <v>0</v>
      </c>
      <c r="N29" s="44" t="e">
        <f t="shared" si="6"/>
        <v>#DIV/0!</v>
      </c>
    </row>
    <row r="30" spans="1:14" x14ac:dyDescent="0.3">
      <c r="H30" s="2" t="s">
        <v>83</v>
      </c>
      <c r="I30" s="3">
        <f>SUM(I5:I28)</f>
        <v>0</v>
      </c>
    </row>
    <row r="31" spans="1:14" x14ac:dyDescent="0.3">
      <c r="A31" s="28" t="s">
        <v>84</v>
      </c>
      <c r="B31" s="82" t="s">
        <v>140</v>
      </c>
      <c r="C31" s="74"/>
      <c r="D31" s="74"/>
      <c r="E31" s="74"/>
      <c r="F31" s="74"/>
      <c r="G31" s="74"/>
      <c r="H31" s="74"/>
      <c r="I31" s="74"/>
      <c r="J31" s="74"/>
      <c r="K31" s="74"/>
      <c r="L31" s="74"/>
      <c r="M31" s="74"/>
    </row>
  </sheetData>
  <sheetProtection algorithmName="SHA-512" hashValue="h9SSUNC28Z2DT5AMlgVOQ15z2vezFqimZMHjCo7a0DQXfRCINaNnHSKmKX9FmoLOlu7apjOtx0kFBFs2kjNNTw==" saltValue="oAtMzJ0S2fHa/kUtprvKpw==" spinCount="100000" sheet="1" objects="1" scenarios="1"/>
  <autoFilter ref="A4:N4" xr:uid="{00000000-0001-0000-0400-000000000000}"/>
  <mergeCells count="2">
    <mergeCell ref="B31:M31"/>
    <mergeCell ref="A2:J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G18"/>
  <sheetViews>
    <sheetView workbookViewId="0">
      <pane ySplit="8" topLeftCell="A9" activePane="bottomLeft" state="frozen"/>
      <selection pane="bottomLeft" activeCell="G22" sqref="G22"/>
    </sheetView>
  </sheetViews>
  <sheetFormatPr defaultRowHeight="14.4" x14ac:dyDescent="0.3"/>
  <cols>
    <col min="1" max="1" width="30" customWidth="1"/>
    <col min="2" max="2" width="25.77734375" customWidth="1"/>
    <col min="3" max="3" width="14" customWidth="1"/>
    <col min="4" max="4" width="18" customWidth="1"/>
    <col min="5" max="5" width="16" customWidth="1"/>
    <col min="6" max="6" width="18" customWidth="1"/>
    <col min="7" max="7" width="21.44140625" customWidth="1"/>
  </cols>
  <sheetData>
    <row r="1" spans="1:7" ht="23.4" customHeight="1" x14ac:dyDescent="0.3">
      <c r="A1" s="73" t="s">
        <v>54</v>
      </c>
      <c r="B1" s="83"/>
      <c r="C1" s="83"/>
      <c r="D1" s="83"/>
      <c r="E1" s="83"/>
      <c r="F1" s="83"/>
      <c r="G1" s="83"/>
    </row>
    <row r="2" spans="1:7" x14ac:dyDescent="0.3">
      <c r="A2" s="82" t="s">
        <v>55</v>
      </c>
      <c r="B2" s="83"/>
      <c r="C2" s="83"/>
      <c r="D2" s="83"/>
      <c r="E2" s="83"/>
      <c r="F2" s="83"/>
      <c r="G2" s="83"/>
    </row>
    <row r="3" spans="1:7" x14ac:dyDescent="0.3">
      <c r="A3" s="82" t="s">
        <v>56</v>
      </c>
      <c r="B3" s="83"/>
      <c r="C3" s="83"/>
      <c r="D3" s="83"/>
      <c r="E3" s="83"/>
      <c r="F3" s="83"/>
      <c r="G3" s="83"/>
    </row>
    <row r="5" spans="1:7" ht="15.6" x14ac:dyDescent="0.3">
      <c r="A5" s="84" t="s">
        <v>134</v>
      </c>
      <c r="B5" s="74"/>
      <c r="C5" s="74"/>
      <c r="D5" s="74"/>
      <c r="E5" s="74"/>
      <c r="F5" s="74"/>
      <c r="G5" s="74"/>
    </row>
    <row r="6" spans="1:7" x14ac:dyDescent="0.3">
      <c r="A6" s="15" t="s">
        <v>57</v>
      </c>
      <c r="B6" s="67">
        <v>1</v>
      </c>
    </row>
    <row r="8" spans="1:7" x14ac:dyDescent="0.3">
      <c r="A8" s="15" t="s">
        <v>58</v>
      </c>
      <c r="B8" s="15" t="s">
        <v>59</v>
      </c>
      <c r="C8" s="15" t="s">
        <v>60</v>
      </c>
      <c r="D8" s="15" t="s">
        <v>61</v>
      </c>
      <c r="E8" s="15" t="s">
        <v>100</v>
      </c>
      <c r="F8" s="15" t="s">
        <v>101</v>
      </c>
      <c r="G8" s="15" t="s">
        <v>102</v>
      </c>
    </row>
    <row r="9" spans="1:7" x14ac:dyDescent="0.3">
      <c r="A9" s="21" t="str">
        <f>Menot!A5</f>
        <v>Investointi 1</v>
      </c>
      <c r="B9" s="18" t="str">
        <f>Menot!B5</f>
        <v>kaikki</v>
      </c>
      <c r="C9" s="19">
        <f>Menot!G5</f>
        <v>0</v>
      </c>
      <c r="D9" s="19">
        <f>IF(B9="kaikki",Tulot!$M$29,IFERROR(VLOOKUP(B9,Tulot!$A$5:$M$29,13,FALSE),0))</f>
        <v>0</v>
      </c>
      <c r="E9" s="22" t="str">
        <f>IF(D9=0,"", C9/($B$6*D9))</f>
        <v/>
      </c>
      <c r="F9" s="29" t="str">
        <f>IF(E9="","", E9*12)</f>
        <v/>
      </c>
      <c r="G9" s="30" t="str">
        <f ca="1">IF(E9="","", TODAY() + ROUND(E9*365,0))</f>
        <v/>
      </c>
    </row>
    <row r="10" spans="1:7" x14ac:dyDescent="0.3">
      <c r="A10" s="21" t="str">
        <f>Menot!A6</f>
        <v>Investointi 2</v>
      </c>
      <c r="B10" s="18" t="str">
        <f>Menot!B6</f>
        <v>kaikki</v>
      </c>
      <c r="C10" s="19">
        <f>Menot!G6</f>
        <v>0</v>
      </c>
      <c r="D10" s="19">
        <f>IF(B10="kaikki",Tulot!$M$29,IFERROR(VLOOKUP(B10,Tulot!$A$5:$M$29,13,FALSE),0))</f>
        <v>0</v>
      </c>
      <c r="E10" s="22" t="str">
        <f t="shared" ref="E10:E18" si="0">IF(D10=0,"", C10/($B$6*D10))</f>
        <v/>
      </c>
      <c r="F10" s="29" t="str">
        <f t="shared" ref="F10:F18" si="1">IF(E10="","", E10*12)</f>
        <v/>
      </c>
      <c r="G10" s="30" t="str">
        <f t="shared" ref="G10:G18" ca="1" si="2">IF(E10="","", TODAY() + ROUND(E10*365,0))</f>
        <v/>
      </c>
    </row>
    <row r="11" spans="1:7" x14ac:dyDescent="0.3">
      <c r="A11" s="21" t="str">
        <f>Menot!A7</f>
        <v>Investointi 3</v>
      </c>
      <c r="B11" s="18" t="str">
        <f>Menot!B7</f>
        <v>kaikki</v>
      </c>
      <c r="C11" s="19">
        <f>Menot!G7</f>
        <v>0</v>
      </c>
      <c r="D11" s="19">
        <f>IF(B11="kaikki",Tulot!$M$29,IFERROR(VLOOKUP(B11,Tulot!$A$5:$M$29,13,FALSE),0))</f>
        <v>0</v>
      </c>
      <c r="E11" s="22" t="str">
        <f t="shared" si="0"/>
        <v/>
      </c>
      <c r="F11" s="29" t="str">
        <f t="shared" si="1"/>
        <v/>
      </c>
      <c r="G11" s="30" t="str">
        <f t="shared" ca="1" si="2"/>
        <v/>
      </c>
    </row>
    <row r="12" spans="1:7" x14ac:dyDescent="0.3">
      <c r="A12" s="21" t="str">
        <f>Menot!A8</f>
        <v>Investointi 4</v>
      </c>
      <c r="B12" s="18" t="str">
        <f>Menot!B8</f>
        <v>kaikki</v>
      </c>
      <c r="C12" s="19">
        <f>Menot!G8</f>
        <v>0</v>
      </c>
      <c r="D12" s="19">
        <f>IF(B12="kaikki",Tulot!$M$29,IFERROR(VLOOKUP(B12,Tulot!$A$5:$M$29,13,FALSE),0))</f>
        <v>0</v>
      </c>
      <c r="E12" s="22" t="str">
        <f t="shared" si="0"/>
        <v/>
      </c>
      <c r="F12" s="29" t="str">
        <f t="shared" si="1"/>
        <v/>
      </c>
      <c r="G12" s="30" t="str">
        <f t="shared" ca="1" si="2"/>
        <v/>
      </c>
    </row>
    <row r="13" spans="1:7" x14ac:dyDescent="0.3">
      <c r="A13" s="21" t="str">
        <f>Menot!A9</f>
        <v>Investointi 5</v>
      </c>
      <c r="B13" s="18" t="str">
        <f>Menot!B9</f>
        <v>kaikki</v>
      </c>
      <c r="C13" s="19">
        <f>Menot!G9</f>
        <v>0</v>
      </c>
      <c r="D13" s="19">
        <f>IF(B13="kaikki",Tulot!$M$29,IFERROR(VLOOKUP(B13,Tulot!$A$5:$M$29,13,FALSE),0))</f>
        <v>0</v>
      </c>
      <c r="E13" s="22" t="str">
        <f t="shared" si="0"/>
        <v/>
      </c>
      <c r="F13" s="29" t="str">
        <f t="shared" si="1"/>
        <v/>
      </c>
      <c r="G13" s="30" t="str">
        <f t="shared" ca="1" si="2"/>
        <v/>
      </c>
    </row>
    <row r="14" spans="1:7" x14ac:dyDescent="0.3">
      <c r="A14" s="21" t="str">
        <f>Menot!A10</f>
        <v>Investointi 6</v>
      </c>
      <c r="B14" s="18" t="str">
        <f>Menot!B10</f>
        <v>kaikki</v>
      </c>
      <c r="C14" s="19">
        <f>Menot!G10</f>
        <v>0</v>
      </c>
      <c r="D14" s="19">
        <f>IF(B14="kaikki",Tulot!$M$29,IFERROR(VLOOKUP(B14,Tulot!$A$5:$M$29,13,FALSE),0))</f>
        <v>0</v>
      </c>
      <c r="E14" s="22" t="str">
        <f t="shared" si="0"/>
        <v/>
      </c>
      <c r="F14" s="29" t="str">
        <f t="shared" si="1"/>
        <v/>
      </c>
      <c r="G14" s="30" t="str">
        <f t="shared" ca="1" si="2"/>
        <v/>
      </c>
    </row>
    <row r="15" spans="1:7" x14ac:dyDescent="0.3">
      <c r="A15" s="21" t="str">
        <f>Menot!A11</f>
        <v>Investointi 7</v>
      </c>
      <c r="B15" s="18" t="str">
        <f>Menot!B11</f>
        <v>kaikki</v>
      </c>
      <c r="C15" s="19">
        <f>Menot!G11</f>
        <v>0</v>
      </c>
      <c r="D15" s="19">
        <f>IF(B15="kaikki",Tulot!$M$29,IFERROR(VLOOKUP(B15,Tulot!$A$5:$M$29,13,FALSE),0))</f>
        <v>0</v>
      </c>
      <c r="E15" s="22" t="str">
        <f t="shared" si="0"/>
        <v/>
      </c>
      <c r="F15" s="29" t="str">
        <f t="shared" si="1"/>
        <v/>
      </c>
      <c r="G15" s="30" t="str">
        <f t="shared" ca="1" si="2"/>
        <v/>
      </c>
    </row>
    <row r="16" spans="1:7" x14ac:dyDescent="0.3">
      <c r="A16" s="21" t="str">
        <f>Menot!A12</f>
        <v>Investointi 8</v>
      </c>
      <c r="B16" s="18" t="str">
        <f>Menot!B12</f>
        <v>kaikki</v>
      </c>
      <c r="C16" s="19">
        <f>Menot!G12</f>
        <v>0</v>
      </c>
      <c r="D16" s="19">
        <f>IF(B16="kaikki",Tulot!$M$29,IFERROR(VLOOKUP(B16,Tulot!$A$5:$M$29,13,FALSE),0))</f>
        <v>0</v>
      </c>
      <c r="E16" s="22" t="str">
        <f t="shared" si="0"/>
        <v/>
      </c>
      <c r="F16" s="29" t="str">
        <f t="shared" si="1"/>
        <v/>
      </c>
      <c r="G16" s="30" t="str">
        <f t="shared" ca="1" si="2"/>
        <v/>
      </c>
    </row>
    <row r="17" spans="1:7" x14ac:dyDescent="0.3">
      <c r="A17" s="21" t="str">
        <f>Menot!A13</f>
        <v>Investointi 9</v>
      </c>
      <c r="B17" s="18" t="str">
        <f>Menot!B13</f>
        <v>kaikki</v>
      </c>
      <c r="C17" s="19">
        <f>Menot!G13</f>
        <v>0</v>
      </c>
      <c r="D17" s="19">
        <f>IF(B17="kaikki",Tulot!$M$29,IFERROR(VLOOKUP(B17,Tulot!$A$5:$M$29,13,FALSE),0))</f>
        <v>0</v>
      </c>
      <c r="E17" s="22" t="str">
        <f t="shared" si="0"/>
        <v/>
      </c>
      <c r="F17" s="29" t="str">
        <f t="shared" si="1"/>
        <v/>
      </c>
      <c r="G17" s="30" t="str">
        <f t="shared" ca="1" si="2"/>
        <v/>
      </c>
    </row>
    <row r="18" spans="1:7" x14ac:dyDescent="0.3">
      <c r="A18" s="21" t="str">
        <f>Menot!A14</f>
        <v>Investointi 10</v>
      </c>
      <c r="B18" s="18" t="str">
        <f>Menot!B14</f>
        <v>kaikki</v>
      </c>
      <c r="C18" s="19">
        <f>Menot!G14</f>
        <v>0</v>
      </c>
      <c r="D18" s="19">
        <f>IF(B18="kaikki",Tulot!$M$29,IFERROR(VLOOKUP(B18,Tulot!$A$5:$M$29,13,FALSE),0))</f>
        <v>0</v>
      </c>
      <c r="E18" s="22" t="str">
        <f t="shared" si="0"/>
        <v/>
      </c>
      <c r="F18" s="29" t="str">
        <f t="shared" si="1"/>
        <v/>
      </c>
      <c r="G18" s="30" t="str">
        <f t="shared" ca="1" si="2"/>
        <v/>
      </c>
    </row>
  </sheetData>
  <sheetProtection algorithmName="SHA-512" hashValue="o0qd1SYWb0NDgAwFrCvhAodRV0az3wX53vvt6ep754vfImsqIO3K8X6JFX4cb1dGT7sk3Y9F0/aLphrwORBtMw==" saltValue="zaTzsThqpdAE9UsIKB3pPQ==" spinCount="100000" sheet="1" objects="1" scenarios="1"/>
  <mergeCells count="4">
    <mergeCell ref="A1:G1"/>
    <mergeCell ref="A5:G5"/>
    <mergeCell ref="A3:G3"/>
    <mergeCell ref="A2:G2"/>
  </mergeCells>
  <pageMargins left="0.75" right="0.75" top="1" bottom="1" header="0.5" footer="0.5"/>
  <drawing r:id="rId1"/>
  <extLst>
    <ext xmlns:x14="http://schemas.microsoft.com/office/spreadsheetml/2009/9/main" uri="{CCE6A557-97BC-4b89-ADB6-D9C93CAAB3DF}">
      <x14:dataValidations xmlns:xm="http://schemas.microsoft.com/office/excel/2006/main" count="1">
        <x14:dataValidation type="list" errorTitle="Virheellinen kohde" error="Valitse kohde pudotusvalikosta." xr:uid="{00000000-0002-0000-0200-000000000000}">
          <x14:formula1>
            <xm:f>_Lists!$B$2:$B$5</xm:f>
          </x14:formula1>
          <xm:sqref>B9:B18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
  <sheetViews>
    <sheetView workbookViewId="0"/>
  </sheetViews>
  <sheetFormatPr defaultRowHeight="14.4" x14ac:dyDescent="0.3"/>
  <sheetData>
    <row r="1" spans="1:2" x14ac:dyDescent="0.3">
      <c r="A1" t="s">
        <v>65</v>
      </c>
      <c r="B1" t="s">
        <v>85</v>
      </c>
    </row>
    <row r="2" spans="1:2" x14ac:dyDescent="0.3">
      <c r="A2" t="s">
        <v>62</v>
      </c>
      <c r="B2" t="s">
        <v>62</v>
      </c>
    </row>
    <row r="3" spans="1:2" x14ac:dyDescent="0.3">
      <c r="A3" t="s">
        <v>49</v>
      </c>
      <c r="B3" t="s">
        <v>49</v>
      </c>
    </row>
    <row r="4" spans="1:2" x14ac:dyDescent="0.3">
      <c r="A4" t="s">
        <v>30</v>
      </c>
      <c r="B4" t="s">
        <v>30</v>
      </c>
    </row>
    <row r="5" spans="1:2" x14ac:dyDescent="0.3">
      <c r="A5" t="s">
        <v>41</v>
      </c>
      <c r="B5" t="s">
        <v>41</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C23B4E3-A239-4324-9B4C-9DF45224788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Yhteenveto</vt:lpstr>
      <vt:lpstr>Saannot</vt:lpstr>
      <vt:lpstr>Menot</vt:lpstr>
      <vt:lpstr>Lisätyö</vt:lpstr>
      <vt:lpstr>Tulot</vt:lpstr>
      <vt:lpstr>Maksuaika</vt:lpstr>
      <vt:lpstr>_Lists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Suvi Hämeenniemi</cp:lastModifiedBy>
  <cp:revision/>
  <dcterms:created xsi:type="dcterms:W3CDTF">2026-01-14T09:28:51Z</dcterms:created>
  <dcterms:modified xsi:type="dcterms:W3CDTF">2026-08-28T11:11:27Z</dcterms:modified>
  <cp:category/>
  <cp:contentStatus/>
</cp:coreProperties>
</file>